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5" yWindow="65386" windowWidth="15360" windowHeight="8640" activeTab="0"/>
  </bookViews>
  <sheets>
    <sheet name="所属等一覧" sheetId="1" r:id="rId1"/>
    <sheet name="男子名簿" sheetId="2" r:id="rId2"/>
    <sheet name="女子名簿" sheetId="3" r:id="rId3"/>
    <sheet name="参加競技コード" sheetId="4" r:id="rId4"/>
  </sheets>
  <definedNames>
    <definedName name="学校名">'所属等一覧'!$C$9:$C$78</definedName>
  </definedNames>
  <calcPr fullCalcOnLoad="1"/>
</workbook>
</file>

<file path=xl/comments1.xml><?xml version="1.0" encoding="utf-8"?>
<comments xmlns="http://schemas.openxmlformats.org/spreadsheetml/2006/main">
  <authors>
    <author>NK2</author>
  </authors>
  <commentList>
    <comment ref="C4" authorId="0">
      <text>
        <r>
          <rPr>
            <b/>
            <sz val="9"/>
            <color indexed="10"/>
            <rFont val="ＭＳ Ｐゴシック"/>
            <family val="3"/>
          </rPr>
          <t>都道府県名</t>
        </r>
        <r>
          <rPr>
            <sz val="9"/>
            <rFont val="ＭＳ Ｐゴシック"/>
            <family val="3"/>
          </rPr>
          <t xml:space="preserve">
　セルをクリックして右下に現れる▼をクリックすると、都道府県リストが表示されますので、クリックして選択します。間違ったら再度繰り返すか、Deleteキーで削除します。</t>
        </r>
      </text>
    </comment>
    <comment ref="C9" authorId="0">
      <text>
        <r>
          <rPr>
            <b/>
            <sz val="9"/>
            <color indexed="10"/>
            <rFont val="ＭＳ Ｐゴシック"/>
            <family val="3"/>
          </rPr>
          <t>登録団体名</t>
        </r>
        <r>
          <rPr>
            <sz val="9"/>
            <rFont val="ＭＳ Ｐゴシック"/>
            <family val="3"/>
          </rPr>
          <t xml:space="preserve">
　学校名、クラブ名等を全角６文字以内で入力します。大会プログラムに記載されます。６文字を越えるとエラー表示がされます。エラーとなったら再試行ボタンをおして再度６文字以内で入力します。</t>
        </r>
      </text>
    </comment>
    <comment ref="D9" authorId="0">
      <text>
        <r>
          <rPr>
            <b/>
            <sz val="9"/>
            <color indexed="10"/>
            <rFont val="ＭＳ Ｐゴシック"/>
            <family val="3"/>
          </rPr>
          <t>フリガナ</t>
        </r>
        <r>
          <rPr>
            <sz val="9"/>
            <rFont val="ＭＳ Ｐゴシック"/>
            <family val="3"/>
          </rPr>
          <t xml:space="preserve">
　登録団体名のフリガナが自動表示されます。違う場合は半角ｶﾀｶﾅで直接入力します。文字の色が赤色の場合は１２文字を越えています。なるべく１２文字以内で入力して下さい。</t>
        </r>
      </text>
    </comment>
    <comment ref="E9" authorId="0">
      <text>
        <r>
          <rPr>
            <b/>
            <sz val="9"/>
            <color indexed="10"/>
            <rFont val="ＭＳ Ｐゴシック"/>
            <family val="3"/>
          </rPr>
          <t>学校名略称</t>
        </r>
        <r>
          <rPr>
            <sz val="9"/>
            <rFont val="ＭＳ Ｐゴシック"/>
            <family val="3"/>
          </rPr>
          <t xml:space="preserve">
　全角３文字以内で入力します。電光掲示板に表示されます。３文字を越えるとエラー表示がされます。エラーとなったら再試行ボタンをおして再度３文字以内で入力します。</t>
        </r>
      </text>
    </comment>
    <comment ref="F9" authorId="0">
      <text>
        <r>
          <rPr>
            <b/>
            <sz val="9"/>
            <color indexed="10"/>
            <rFont val="ＭＳ Ｐゴシック"/>
            <family val="3"/>
          </rPr>
          <t>男子</t>
        </r>
        <r>
          <rPr>
            <sz val="9"/>
            <rFont val="ＭＳ Ｐゴシック"/>
            <family val="3"/>
          </rPr>
          <t xml:space="preserve">
　男子名簿に登録した男子の参加競技者総数を自動表示します。</t>
        </r>
      </text>
    </comment>
    <comment ref="G9" authorId="0">
      <text>
        <r>
          <rPr>
            <b/>
            <sz val="9"/>
            <color indexed="10"/>
            <rFont val="ＭＳ Ｐゴシック"/>
            <family val="3"/>
          </rPr>
          <t>女子</t>
        </r>
        <r>
          <rPr>
            <sz val="9"/>
            <rFont val="ＭＳ Ｐゴシック"/>
            <family val="3"/>
          </rPr>
          <t xml:space="preserve">
　女子名簿に登録した女子の参加競技者総数を自動表示します</t>
        </r>
      </text>
    </comment>
    <comment ref="H9" authorId="0">
      <text>
        <r>
          <rPr>
            <b/>
            <sz val="9"/>
            <color indexed="10"/>
            <rFont val="ＭＳ Ｐゴシック"/>
            <family val="3"/>
          </rPr>
          <t>計</t>
        </r>
        <r>
          <rPr>
            <sz val="9"/>
            <rFont val="ＭＳ Ｐゴシック"/>
            <family val="3"/>
          </rPr>
          <t xml:space="preserve">
　男女の合計を自動表示します。</t>
        </r>
      </text>
    </comment>
    <comment ref="A9" authorId="0">
      <text>
        <r>
          <rPr>
            <b/>
            <sz val="9"/>
            <color indexed="10"/>
            <rFont val="ＭＳ Ｐゴシック"/>
            <family val="3"/>
          </rPr>
          <t>同一校</t>
        </r>
        <r>
          <rPr>
            <sz val="9"/>
            <rFont val="ＭＳ Ｐゴシック"/>
            <family val="3"/>
          </rPr>
          <t xml:space="preserve">
　学校名欄に同じ名前が２つ以上入力されるとここが赤色表示されます。数字は同じ名前が入力された数です。一つを残して他は削除して下さい。</t>
        </r>
      </text>
    </comment>
  </commentList>
</comments>
</file>

<file path=xl/comments2.xml><?xml version="1.0" encoding="utf-8"?>
<comments xmlns="http://schemas.openxmlformats.org/spreadsheetml/2006/main">
  <authors>
    <author>NK2</author>
  </authors>
  <commentList>
    <comment ref="A13" authorId="0">
      <text>
        <r>
          <rPr>
            <b/>
            <sz val="12"/>
            <color indexed="10"/>
            <rFont val="ＭＳ Ｐゴシック"/>
            <family val="3"/>
          </rPr>
          <t>選手の二重入力</t>
        </r>
        <r>
          <rPr>
            <sz val="12"/>
            <rFont val="ＭＳ Ｐゴシック"/>
            <family val="3"/>
          </rPr>
          <t xml:space="preserve">
　選手名欄に同一選手が二重に入力されるとセルが赤色になりますので、訂正をして下さい。ただし、完全な同姓同名の場合は赤色のままでかまいません。</t>
        </r>
      </text>
    </comment>
    <comment ref="B13" authorId="0">
      <text>
        <r>
          <rPr>
            <b/>
            <sz val="12"/>
            <color indexed="10"/>
            <rFont val="ＭＳ Ｐゴシック"/>
            <family val="3"/>
          </rPr>
          <t>番号</t>
        </r>
        <r>
          <rPr>
            <sz val="12"/>
            <rFont val="ＭＳ Ｐゴシック"/>
            <family val="3"/>
          </rPr>
          <t xml:space="preserve">
　入力の必要はありません。選手名を入力しますと自動入力します。ゼッケン番号ではなく整理番号です。</t>
        </r>
      </text>
    </comment>
    <comment ref="C13" authorId="0">
      <text>
        <r>
          <rPr>
            <b/>
            <sz val="12"/>
            <color indexed="10"/>
            <rFont val="ＭＳ Ｐゴシック"/>
            <family val="3"/>
          </rPr>
          <t>ナンバー</t>
        </r>
        <r>
          <rPr>
            <sz val="12"/>
            <rFont val="ＭＳ Ｐゴシック"/>
            <family val="3"/>
          </rPr>
          <t xml:space="preserve">
　半角数字で入力します。</t>
        </r>
      </text>
    </comment>
    <comment ref="D13" authorId="0">
      <text>
        <r>
          <rPr>
            <b/>
            <sz val="12"/>
            <color indexed="10"/>
            <rFont val="ＭＳ Ｐゴシック"/>
            <family val="3"/>
          </rPr>
          <t>選手名</t>
        </r>
        <r>
          <rPr>
            <sz val="12"/>
            <rFont val="ＭＳ Ｐゴシック"/>
            <family val="3"/>
          </rPr>
          <t xml:space="preserve">
　競技者名を全角６文字で入力します。名前が６文字に満たない場合は、姓と名の間に全角の空白を入れて６文字にします。氏名が６文字以上の場合は空白は入れません。</t>
        </r>
      </text>
    </comment>
    <comment ref="E13" authorId="0">
      <text>
        <r>
          <rPr>
            <b/>
            <sz val="12"/>
            <color indexed="10"/>
            <rFont val="ＭＳ Ｐゴシック"/>
            <family val="3"/>
          </rPr>
          <t>ﾌﾘｶﾞﾅ</t>
        </r>
        <r>
          <rPr>
            <sz val="12"/>
            <rFont val="ＭＳ Ｐゴシック"/>
            <family val="3"/>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rPr>
          <t>１つ以上</t>
        </r>
        <r>
          <rPr>
            <sz val="12"/>
            <rFont val="ＭＳ Ｐゴシック"/>
            <family val="3"/>
          </rPr>
          <t>入れます。</t>
        </r>
      </text>
    </comment>
    <comment ref="F13" authorId="0">
      <text>
        <r>
          <rPr>
            <b/>
            <sz val="12"/>
            <color indexed="10"/>
            <rFont val="ＭＳ Ｐゴシック"/>
            <family val="3"/>
          </rPr>
          <t>学年</t>
        </r>
        <r>
          <rPr>
            <sz val="12"/>
            <rFont val="ＭＳ Ｐゴシック"/>
            <family val="3"/>
          </rPr>
          <t xml:space="preserve">
　半角数字で入力します。</t>
        </r>
      </text>
    </comment>
    <comment ref="G13" authorId="0">
      <text>
        <r>
          <rPr>
            <b/>
            <sz val="12"/>
            <color indexed="10"/>
            <rFont val="ＭＳ Ｐゴシック"/>
            <family val="3"/>
          </rPr>
          <t>登録団体名</t>
        </r>
        <r>
          <rPr>
            <sz val="12"/>
            <rFont val="ＭＳ Ｐゴシック"/>
            <family val="3"/>
          </rPr>
          <t xml:space="preserve">
　セルをクリックすると▼が表示されます。この▼をクリックして、登録団体名一覧シートで入力した名前を選択します。間違って選択したときは、再度選択し直すか、Deleteキーで削除します。</t>
        </r>
      </text>
    </comment>
    <comment ref="H13" authorId="0">
      <text>
        <r>
          <rPr>
            <b/>
            <sz val="12"/>
            <color indexed="10"/>
            <rFont val="ＭＳ Ｐゴシック"/>
            <family val="3"/>
          </rPr>
          <t>種目１</t>
        </r>
        <r>
          <rPr>
            <sz val="12"/>
            <rFont val="ＭＳ Ｐゴシック"/>
            <family val="3"/>
          </rPr>
          <t xml:space="preserve">
　参加競技コードを半角数字で入力して下さい。
　</t>
        </r>
      </text>
    </comment>
    <comment ref="I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J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L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M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O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P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K13" authorId="0">
      <text>
        <r>
          <rPr>
            <b/>
            <sz val="12"/>
            <color indexed="10"/>
            <rFont val="ＭＳ Ｐゴシック"/>
            <family val="3"/>
          </rPr>
          <t>種目２</t>
        </r>
        <r>
          <rPr>
            <sz val="12"/>
            <rFont val="ＭＳ Ｐゴシック"/>
            <family val="3"/>
          </rPr>
          <t xml:space="preserve">
　参加競技コードを半角数字で入力して下さい。
　</t>
        </r>
      </text>
    </comment>
    <comment ref="N13" authorId="0">
      <text>
        <r>
          <rPr>
            <b/>
            <sz val="12"/>
            <color indexed="10"/>
            <rFont val="ＭＳ Ｐゴシック"/>
            <family val="3"/>
          </rPr>
          <t>種目３</t>
        </r>
        <r>
          <rPr>
            <sz val="12"/>
            <rFont val="ＭＳ Ｐゴシック"/>
            <family val="3"/>
          </rPr>
          <t xml:space="preserve">
　参加競技コードを半角数字で入力して下さい。
　</t>
        </r>
      </text>
    </comment>
    <comment ref="Q13" authorId="0">
      <text>
        <r>
          <rPr>
            <b/>
            <sz val="12"/>
            <color indexed="10"/>
            <rFont val="ＭＳ Ｐゴシック"/>
            <family val="3"/>
          </rPr>
          <t>種目４</t>
        </r>
        <r>
          <rPr>
            <sz val="12"/>
            <rFont val="ＭＳ Ｐゴシック"/>
            <family val="3"/>
          </rPr>
          <t xml:space="preserve">
　参加競技コードを半角数字で入力して下さい。
　</t>
        </r>
      </text>
    </comment>
    <comment ref="R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S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T13" authorId="0">
      <text>
        <r>
          <rPr>
            <b/>
            <sz val="12"/>
            <color indexed="10"/>
            <rFont val="ＭＳ Ｐゴシック"/>
            <family val="3"/>
          </rPr>
          <t>種目５</t>
        </r>
        <r>
          <rPr>
            <sz val="12"/>
            <rFont val="ＭＳ Ｐゴシック"/>
            <family val="3"/>
          </rPr>
          <t xml:space="preserve">
　参加競技コードを半角数字で入力して下さい。
　</t>
        </r>
      </text>
    </comment>
    <comment ref="U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V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List>
</comments>
</file>

<file path=xl/comments3.xml><?xml version="1.0" encoding="utf-8"?>
<comments xmlns="http://schemas.openxmlformats.org/spreadsheetml/2006/main">
  <authors>
    <author>NK2</author>
  </authors>
  <commentList>
    <comment ref="A13" authorId="0">
      <text>
        <r>
          <rPr>
            <b/>
            <sz val="12"/>
            <color indexed="10"/>
            <rFont val="ＭＳ Ｐゴシック"/>
            <family val="3"/>
          </rPr>
          <t>選手の二重入力</t>
        </r>
        <r>
          <rPr>
            <sz val="12"/>
            <rFont val="ＭＳ Ｐゴシック"/>
            <family val="3"/>
          </rPr>
          <t xml:space="preserve">
　選手名欄に同一選手が二重に入力されるとセルが赤色になりますので、訂正をして下さい。ただし、完全な同姓同名の場合は赤色のままでかまいません。</t>
        </r>
      </text>
    </comment>
    <comment ref="B13" authorId="0">
      <text>
        <r>
          <rPr>
            <b/>
            <sz val="12"/>
            <color indexed="10"/>
            <rFont val="ＭＳ Ｐゴシック"/>
            <family val="3"/>
          </rPr>
          <t>番号</t>
        </r>
        <r>
          <rPr>
            <sz val="12"/>
            <rFont val="ＭＳ Ｐゴシック"/>
            <family val="3"/>
          </rPr>
          <t xml:space="preserve">
　入力の必要はありません。選手名を入力しますと自動入力します。ゼッケン番号ではなく整理番号です。</t>
        </r>
      </text>
    </comment>
    <comment ref="C13" authorId="0">
      <text>
        <r>
          <rPr>
            <b/>
            <sz val="12"/>
            <color indexed="10"/>
            <rFont val="ＭＳ Ｐゴシック"/>
            <family val="3"/>
          </rPr>
          <t>ナンバー</t>
        </r>
        <r>
          <rPr>
            <sz val="12"/>
            <rFont val="ＭＳ Ｐゴシック"/>
            <family val="3"/>
          </rPr>
          <t xml:space="preserve">
　半角数字で入力します。</t>
        </r>
      </text>
    </comment>
    <comment ref="D13" authorId="0">
      <text>
        <r>
          <rPr>
            <b/>
            <sz val="12"/>
            <color indexed="10"/>
            <rFont val="ＭＳ Ｐゴシック"/>
            <family val="3"/>
          </rPr>
          <t>選手名</t>
        </r>
        <r>
          <rPr>
            <sz val="12"/>
            <rFont val="ＭＳ Ｐゴシック"/>
            <family val="3"/>
          </rPr>
          <t xml:space="preserve">
　競技者名を全角６文字で入力します。名前が６文字に満たない場合は、姓と名の間に全角の空白を入れて６文字にします。氏名が６文字以上の場合は空白は入れません。</t>
        </r>
      </text>
    </comment>
    <comment ref="E13" authorId="0">
      <text>
        <r>
          <rPr>
            <b/>
            <sz val="12"/>
            <color indexed="10"/>
            <rFont val="ＭＳ Ｐゴシック"/>
            <family val="3"/>
          </rPr>
          <t>ﾌﾘｶﾞﾅ</t>
        </r>
        <r>
          <rPr>
            <sz val="12"/>
            <rFont val="ＭＳ Ｐゴシック"/>
            <family val="3"/>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rPr>
          <t>１つ以上</t>
        </r>
        <r>
          <rPr>
            <sz val="12"/>
            <rFont val="ＭＳ Ｐゴシック"/>
            <family val="3"/>
          </rPr>
          <t>入れます。</t>
        </r>
      </text>
    </comment>
    <comment ref="F13" authorId="0">
      <text>
        <r>
          <rPr>
            <b/>
            <sz val="12"/>
            <color indexed="10"/>
            <rFont val="ＭＳ Ｐゴシック"/>
            <family val="3"/>
          </rPr>
          <t>学年</t>
        </r>
        <r>
          <rPr>
            <sz val="12"/>
            <rFont val="ＭＳ Ｐゴシック"/>
            <family val="3"/>
          </rPr>
          <t xml:space="preserve">
　半角数字で入力します。</t>
        </r>
      </text>
    </comment>
    <comment ref="H13" authorId="0">
      <text>
        <r>
          <rPr>
            <b/>
            <sz val="12"/>
            <color indexed="10"/>
            <rFont val="ＭＳ Ｐゴシック"/>
            <family val="3"/>
          </rPr>
          <t>種目１</t>
        </r>
        <r>
          <rPr>
            <sz val="12"/>
            <rFont val="ＭＳ Ｐゴシック"/>
            <family val="3"/>
          </rPr>
          <t xml:space="preserve">
　参加競技コードを半角数字で入力して下さい。
　</t>
        </r>
      </text>
    </comment>
    <comment ref="I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J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K13" authorId="0">
      <text>
        <r>
          <rPr>
            <b/>
            <sz val="12"/>
            <color indexed="10"/>
            <rFont val="ＭＳ Ｐゴシック"/>
            <family val="3"/>
          </rPr>
          <t>種目２</t>
        </r>
        <r>
          <rPr>
            <sz val="12"/>
            <rFont val="ＭＳ Ｐゴシック"/>
            <family val="3"/>
          </rPr>
          <t xml:space="preserve">
　参加競技コードを半角数字で入力して下さい。
　</t>
        </r>
      </text>
    </comment>
    <comment ref="L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M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N13" authorId="0">
      <text>
        <r>
          <rPr>
            <b/>
            <sz val="12"/>
            <color indexed="10"/>
            <rFont val="ＭＳ Ｐゴシック"/>
            <family val="3"/>
          </rPr>
          <t>種目３</t>
        </r>
        <r>
          <rPr>
            <sz val="12"/>
            <rFont val="ＭＳ Ｐゴシック"/>
            <family val="3"/>
          </rPr>
          <t xml:space="preserve">
　参加競技コードを半角数字で入力して下さい。
　</t>
        </r>
      </text>
    </comment>
    <comment ref="O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P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Q13" authorId="0">
      <text>
        <r>
          <rPr>
            <b/>
            <sz val="12"/>
            <color indexed="10"/>
            <rFont val="ＭＳ Ｐゴシック"/>
            <family val="3"/>
          </rPr>
          <t>種目４</t>
        </r>
        <r>
          <rPr>
            <sz val="12"/>
            <rFont val="ＭＳ Ｐゴシック"/>
            <family val="3"/>
          </rPr>
          <t xml:space="preserve">
　参加競技コードを半角数字で入力して下さい。
　</t>
        </r>
      </text>
    </comment>
    <comment ref="R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S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T13" authorId="0">
      <text>
        <r>
          <rPr>
            <b/>
            <sz val="12"/>
            <color indexed="10"/>
            <rFont val="ＭＳ Ｐゴシック"/>
            <family val="3"/>
          </rPr>
          <t>種目５</t>
        </r>
        <r>
          <rPr>
            <sz val="12"/>
            <rFont val="ＭＳ Ｐゴシック"/>
            <family val="3"/>
          </rPr>
          <t xml:space="preserve">
　参加競技コードを半角数字で入力して下さい。
　</t>
        </r>
      </text>
    </comment>
    <comment ref="U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V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G13" authorId="0">
      <text>
        <r>
          <rPr>
            <b/>
            <sz val="12"/>
            <color indexed="10"/>
            <rFont val="ＭＳ Ｐゴシック"/>
            <family val="3"/>
          </rPr>
          <t>登録団体名</t>
        </r>
        <r>
          <rPr>
            <sz val="12"/>
            <rFont val="ＭＳ Ｐゴシック"/>
            <family val="3"/>
          </rPr>
          <t xml:space="preserve">
　セルをクリックすると▼が表示されます。この▼をクリックして、登録団体名一覧シートで入力した名前を選択します。間違って選択したときは、再度選択し直すか、Deleteキーで削除します。</t>
        </r>
      </text>
    </comment>
  </commentList>
</comments>
</file>

<file path=xl/sharedStrings.xml><?xml version="1.0" encoding="utf-8"?>
<sst xmlns="http://schemas.openxmlformats.org/spreadsheetml/2006/main" count="244" uniqueCount="182">
  <si>
    <t>計</t>
  </si>
  <si>
    <t>学校名略称</t>
  </si>
  <si>
    <t>男 子</t>
  </si>
  <si>
    <t>女 子</t>
  </si>
  <si>
    <t>記録</t>
  </si>
  <si>
    <t>青　森</t>
  </si>
  <si>
    <t>宮　城</t>
  </si>
  <si>
    <t>秋　田</t>
  </si>
  <si>
    <t>山　形</t>
  </si>
  <si>
    <t>福　島</t>
  </si>
  <si>
    <t>茨　城</t>
  </si>
  <si>
    <t>栃　木</t>
  </si>
  <si>
    <t>群　馬</t>
  </si>
  <si>
    <t>埼　玉</t>
  </si>
  <si>
    <t>千　葉</t>
  </si>
  <si>
    <t>東　京</t>
  </si>
  <si>
    <t>山　梨</t>
  </si>
  <si>
    <t>新　潟</t>
  </si>
  <si>
    <t>富　山</t>
  </si>
  <si>
    <t>石　川</t>
  </si>
  <si>
    <t>福　井</t>
  </si>
  <si>
    <t>滋　賀</t>
  </si>
  <si>
    <t>京　都</t>
  </si>
  <si>
    <t>大　阪</t>
  </si>
  <si>
    <t>兵　庫</t>
  </si>
  <si>
    <t>奈　良</t>
  </si>
  <si>
    <t>鳥　取</t>
  </si>
  <si>
    <t>島　根</t>
  </si>
  <si>
    <t>岡　山</t>
  </si>
  <si>
    <t>広　島</t>
  </si>
  <si>
    <t>山　口</t>
  </si>
  <si>
    <t>愛　媛</t>
  </si>
  <si>
    <t>高　知</t>
  </si>
  <si>
    <t>福　岡</t>
  </si>
  <si>
    <t>佐　賀</t>
  </si>
  <si>
    <t>長　崎</t>
  </si>
  <si>
    <t>大　分</t>
  </si>
  <si>
    <t>熊　本</t>
  </si>
  <si>
    <t>宮　崎</t>
  </si>
  <si>
    <t>沖　縄</t>
  </si>
  <si>
    <t>番号</t>
  </si>
  <si>
    <t>総　合　計</t>
  </si>
  <si>
    <r>
      <t>選　手　参　加　申　込　（</t>
    </r>
    <r>
      <rPr>
        <sz val="24"/>
        <color indexed="12"/>
        <rFont val="ＭＳ ゴシック"/>
        <family val="3"/>
      </rPr>
      <t>男子</t>
    </r>
    <r>
      <rPr>
        <sz val="24"/>
        <rFont val="ＭＳ ゴシック"/>
        <family val="3"/>
      </rPr>
      <t>）</t>
    </r>
  </si>
  <si>
    <t>番 号</t>
  </si>
  <si>
    <t>選　手　名</t>
  </si>
  <si>
    <t>ﾌ ﾘ ｶﾞ ﾅ</t>
  </si>
  <si>
    <t>学年</t>
  </si>
  <si>
    <t>種目１</t>
  </si>
  <si>
    <t>風</t>
  </si>
  <si>
    <t>種目２</t>
  </si>
  <si>
    <t>種目３</t>
  </si>
  <si>
    <t>ﾌﾘｶﾞﾅ</t>
  </si>
  <si>
    <t>北海道</t>
  </si>
  <si>
    <t>岩  手</t>
  </si>
  <si>
    <t>神奈川</t>
  </si>
  <si>
    <t>長  野</t>
  </si>
  <si>
    <t>岐  阜</t>
  </si>
  <si>
    <t>静  岡</t>
  </si>
  <si>
    <t>愛  知</t>
  </si>
  <si>
    <t>三  重</t>
  </si>
  <si>
    <t>和歌山</t>
  </si>
  <si>
    <t>徳  島</t>
  </si>
  <si>
    <t>香  川</t>
  </si>
  <si>
    <t>鹿児島</t>
  </si>
  <si>
    <t>都道府県名</t>
  </si>
  <si>
    <t>入力順は</t>
  </si>
  <si>
    <r>
      <t>　　【記入上の注意】</t>
    </r>
    <r>
      <rPr>
        <b/>
        <sz val="12"/>
        <color indexed="12"/>
        <rFont val="ＭＳ 明朝"/>
        <family val="1"/>
      </rPr>
      <t>まず最初にこのシートに入力して下さい。</t>
    </r>
  </si>
  <si>
    <r>
      <t>①</t>
    </r>
    <r>
      <rPr>
        <sz val="12"/>
        <color indexed="12"/>
        <rFont val="ＭＳ ゴシック"/>
        <family val="3"/>
      </rPr>
      <t>都道府県名を選択します。</t>
    </r>
  </si>
  <si>
    <t>ナンバー</t>
  </si>
  <si>
    <t>【男子】</t>
  </si>
  <si>
    <t>【女子】</t>
  </si>
  <si>
    <t>参加競技コード</t>
  </si>
  <si>
    <t>種　　　目</t>
  </si>
  <si>
    <t>小４男子１００ｍ</t>
  </si>
  <si>
    <t>小４女子１００ｍ</t>
  </si>
  <si>
    <t>小５男子１００ｍ</t>
  </si>
  <si>
    <t>小５女子１００ｍ</t>
  </si>
  <si>
    <t>小６男子１００ｍ</t>
  </si>
  <si>
    <t>小６女子１００ｍ</t>
  </si>
  <si>
    <t>小全男子１０００ｍ</t>
  </si>
  <si>
    <t>小全女子６００ｍ</t>
  </si>
  <si>
    <t>小全男子４×１００ｍR</t>
  </si>
  <si>
    <t>小全女子４×１００ｍR</t>
  </si>
  <si>
    <t>小全男子走幅跳</t>
  </si>
  <si>
    <t>小全女子走幅跳</t>
  </si>
  <si>
    <t>中２男子１００ｍ</t>
  </si>
  <si>
    <t>中２女子１００ｍ</t>
  </si>
  <si>
    <t>中３男子１００ｍ</t>
  </si>
  <si>
    <t>中３女子１００ｍ</t>
  </si>
  <si>
    <t>中全男子４００ｍ</t>
  </si>
  <si>
    <t>中全男子３０００ｍ</t>
  </si>
  <si>
    <t>中全女子１００ｍＨ</t>
  </si>
  <si>
    <t>中全男子１１０ｍＨ</t>
  </si>
  <si>
    <t>中全女子４×１００ｍR</t>
  </si>
  <si>
    <t>中全男子４×１００ｍR</t>
  </si>
  <si>
    <t>中全女子走高跳</t>
  </si>
  <si>
    <t>中全男子走高跳</t>
  </si>
  <si>
    <t>中全女子走幅跳</t>
  </si>
  <si>
    <t>中全男子棒高跳</t>
  </si>
  <si>
    <t>中全女子砲丸投</t>
  </si>
  <si>
    <t>中全男子走幅跳</t>
  </si>
  <si>
    <t>一般女子１００ｍ</t>
  </si>
  <si>
    <t>中全男子砲丸投</t>
  </si>
  <si>
    <t>一般女子８００ｍ</t>
  </si>
  <si>
    <t>一般男子１００ｍ</t>
  </si>
  <si>
    <t>一般女子３０００ｍ</t>
  </si>
  <si>
    <t>一般男子４００ｍ</t>
  </si>
  <si>
    <t>一般女子１００ｍＨ</t>
  </si>
  <si>
    <t>一般男子１５００ｍ</t>
  </si>
  <si>
    <t>一般女子４×１００ｍR</t>
  </si>
  <si>
    <t>一般男子５０００ｍ</t>
  </si>
  <si>
    <t>一般女子走高跳</t>
  </si>
  <si>
    <t>一般男子１１０ｍＨ</t>
  </si>
  <si>
    <t>一般女子走幅跳</t>
  </si>
  <si>
    <t>一般男子４×１００ｍR</t>
  </si>
  <si>
    <t>一般女子砲丸投</t>
  </si>
  <si>
    <t>一般男子４×４００ｍR</t>
  </si>
  <si>
    <t>一般女子円盤投</t>
  </si>
  <si>
    <t>一般男子走高跳</t>
  </si>
  <si>
    <t>一般女子やり投</t>
  </si>
  <si>
    <t>一般男子棒高跳</t>
  </si>
  <si>
    <t>招待女子３０００ｍ</t>
  </si>
  <si>
    <t>一般男子走幅跳</t>
  </si>
  <si>
    <t>一般男子砲丸投</t>
  </si>
  <si>
    <t>一般男子円盤投</t>
  </si>
  <si>
    <t>一般男子やり投</t>
  </si>
  <si>
    <t>招待男子５０００ｍ</t>
  </si>
  <si>
    <t>種目４</t>
  </si>
  <si>
    <t>種目５</t>
  </si>
  <si>
    <r>
      <t>選　手　参　加　申　込　（</t>
    </r>
    <r>
      <rPr>
        <sz val="24"/>
        <color indexed="10"/>
        <rFont val="ＭＳ ゴシック"/>
        <family val="3"/>
      </rPr>
      <t>女子</t>
    </r>
    <r>
      <rPr>
        <sz val="24"/>
        <rFont val="ＭＳ ゴシック"/>
        <family val="3"/>
      </rPr>
      <t>）</t>
    </r>
  </si>
  <si>
    <t>【招待】</t>
  </si>
  <si>
    <t>招待男子１００ｍ</t>
  </si>
  <si>
    <t>招待男子３００ｍ</t>
  </si>
  <si>
    <t>招待女子１００ｍ</t>
  </si>
  <si>
    <t>招待女子３００ｍ</t>
  </si>
  <si>
    <t>中全女子１５００ｍ</t>
  </si>
  <si>
    <t>担当者名</t>
  </si>
  <si>
    <t>連絡先</t>
  </si>
  <si>
    <t>（　　　　）　　　－</t>
  </si>
  <si>
    <t>緊急連絡先（携帯）</t>
  </si>
  <si>
    <t>―　　　　　―</t>
  </si>
  <si>
    <t>円</t>
  </si>
  <si>
    <t>種目１</t>
  </si>
  <si>
    <t>種目２</t>
  </si>
  <si>
    <t>種目コード</t>
  </si>
  <si>
    <t>種目３</t>
  </si>
  <si>
    <t>種目４</t>
  </si>
  <si>
    <t>小計</t>
  </si>
  <si>
    <t>小学校</t>
  </si>
  <si>
    <t>中学校</t>
  </si>
  <si>
    <t>高校・一般</t>
  </si>
  <si>
    <t>種目計R以外</t>
  </si>
  <si>
    <t>小学生種目数（R以外）</t>
  </si>
  <si>
    <t>男子</t>
  </si>
  <si>
    <t>女子</t>
  </si>
  <si>
    <t>4×100mR</t>
  </si>
  <si>
    <t>4×400mR</t>
  </si>
  <si>
    <t>中学生種目数（R以外）</t>
  </si>
  <si>
    <t>高校・一般種目数（R以外）</t>
  </si>
  <si>
    <t>申込金額計算式</t>
  </si>
  <si>
    <t>合計</t>
  </si>
  <si>
    <r>
      <rPr>
        <b/>
        <sz val="12"/>
        <color indexed="10"/>
        <rFont val="ＭＳ ゴシック"/>
        <family val="3"/>
      </rPr>
      <t>③</t>
    </r>
    <r>
      <rPr>
        <sz val="12"/>
        <color indexed="12"/>
        <rFont val="ＭＳ ゴシック"/>
        <family val="3"/>
      </rPr>
      <t>申込担当者連絡先を入力します。</t>
    </r>
  </si>
  <si>
    <t>①</t>
  </si>
  <si>
    <t>②選手参加人数一覧表</t>
  </si>
  <si>
    <r>
      <t>③申込担当者連絡先</t>
    </r>
    <r>
      <rPr>
        <sz val="10"/>
        <rFont val="ＭＳ Ｐゴシック"/>
        <family val="3"/>
      </rPr>
      <t>（緊急連絡先も必ず入力をお願いします。）</t>
    </r>
  </si>
  <si>
    <r>
      <t>④申込金額記入表</t>
    </r>
    <r>
      <rPr>
        <sz val="14"/>
        <rFont val="ＭＳ Ｐゴシック"/>
        <family val="3"/>
      </rPr>
      <t>（下の資料を参考に入力をお願いします。）</t>
    </r>
  </si>
  <si>
    <r>
      <t>申込金額参考資料</t>
    </r>
    <r>
      <rPr>
        <b/>
        <sz val="12"/>
        <rFont val="ＭＳ 明朝"/>
        <family val="1"/>
      </rPr>
      <t>（名簿記入後に自動で入力されるのでご覧ください。）</t>
    </r>
  </si>
  <si>
    <r>
      <t>④</t>
    </r>
    <r>
      <rPr>
        <u val="single"/>
        <sz val="12"/>
        <color indexed="12"/>
        <rFont val="ＭＳ ゴシック"/>
        <family val="3"/>
      </rPr>
      <t>別のシートにある名簿を記入した後、</t>
    </r>
    <r>
      <rPr>
        <sz val="12"/>
        <color indexed="12"/>
        <rFont val="ＭＳ ゴシック"/>
        <family val="3"/>
      </rPr>
      <t>申込金額参考資料を参考にして申込金額記入表に入力してください。</t>
    </r>
  </si>
  <si>
    <t>高校男子円盤投</t>
  </si>
  <si>
    <t>高校男子砲丸投</t>
  </si>
  <si>
    <t>リレー有無</t>
  </si>
  <si>
    <t>YOSHIOKASPRINT男子１００ｍ</t>
  </si>
  <si>
    <t>高校招待男子５０００ｍ</t>
  </si>
  <si>
    <t>YOSHIOKASPRINT女子１００ｍ</t>
  </si>
  <si>
    <t>YOSHIOKASPRINT女子３００ｍ</t>
  </si>
  <si>
    <t>高校招待女子３０００ｍ</t>
  </si>
  <si>
    <t>中全男子１５００ｍ</t>
  </si>
  <si>
    <t>中全女子８００ｍ</t>
  </si>
  <si>
    <t>YOSHIOKASPRINT男子３００ｍ</t>
  </si>
  <si>
    <t>登録団体名</t>
  </si>
  <si>
    <r>
      <t>②</t>
    </r>
    <r>
      <rPr>
        <sz val="12"/>
        <color indexed="12"/>
        <rFont val="ＭＳ ゴシック"/>
        <family val="3"/>
      </rPr>
      <t>登録団体名</t>
    </r>
    <r>
      <rPr>
        <sz val="12"/>
        <color indexed="12"/>
        <rFont val="ＭＳ ゴシック"/>
        <family val="3"/>
      </rPr>
      <t>(学校名等)を全角６文字以内で入力します。ﾌﾘｶﾞﾅは自動入力されますが、違う場合は該当セルに直接入力して下さい。</t>
    </r>
  </si>
  <si>
    <t>第69回　出雲陸上競技大会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</si>
</sst>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79">
    <font>
      <sz val="12"/>
      <name val="ＭＳ 明朝"/>
      <family val="1"/>
    </font>
    <font>
      <sz val="6"/>
      <name val="ＭＳ 明朝"/>
      <family val="1"/>
    </font>
    <font>
      <sz val="12"/>
      <name val="ＭＳ ゴシック"/>
      <family val="3"/>
    </font>
    <font>
      <sz val="10"/>
      <name val="ＭＳ ゴシック"/>
      <family val="3"/>
    </font>
    <font>
      <sz val="20"/>
      <name val="ＭＳ ゴシック"/>
      <family val="3"/>
    </font>
    <font>
      <sz val="16"/>
      <name val="ＭＳ ゴシック"/>
      <family val="3"/>
    </font>
    <font>
      <sz val="14"/>
      <name val="ＭＳ ゴシック"/>
      <family val="3"/>
    </font>
    <font>
      <sz val="18"/>
      <name val="ＭＳ ゴシック"/>
      <family val="3"/>
    </font>
    <font>
      <sz val="22"/>
      <name val="ＭＳ ゴシック"/>
      <family val="3"/>
    </font>
    <font>
      <sz val="12"/>
      <color indexed="9"/>
      <name val="ＭＳ 明朝"/>
      <family val="1"/>
    </font>
    <font>
      <sz val="10"/>
      <name val="ＭＳ 明朝"/>
      <family val="1"/>
    </font>
    <font>
      <sz val="24"/>
      <name val="ＭＳ ゴシック"/>
      <family val="3"/>
    </font>
    <font>
      <b/>
      <sz val="18"/>
      <name val="ＭＳ 明朝"/>
      <family val="1"/>
    </font>
    <font>
      <sz val="14"/>
      <name val="ＭＳ 明朝"/>
      <family val="1"/>
    </font>
    <font>
      <b/>
      <sz val="20"/>
      <name val="ＭＳ ゴシック"/>
      <family val="3"/>
    </font>
    <font>
      <sz val="24"/>
      <color indexed="10"/>
      <name val="ＭＳ ゴシック"/>
      <family val="3"/>
    </font>
    <font>
      <sz val="24"/>
      <color indexed="12"/>
      <name val="ＭＳ ゴシック"/>
      <family val="3"/>
    </font>
    <font>
      <sz val="18"/>
      <name val="ＭＳ 明朝"/>
      <family val="1"/>
    </font>
    <font>
      <u val="single"/>
      <sz val="12"/>
      <color indexed="12"/>
      <name val="ＭＳ 明朝"/>
      <family val="1"/>
    </font>
    <font>
      <u val="single"/>
      <sz val="12"/>
      <color indexed="36"/>
      <name val="ＭＳ 明朝"/>
      <family val="1"/>
    </font>
    <font>
      <sz val="13"/>
      <name val="ＭＳ ゴシック"/>
      <family val="3"/>
    </font>
    <font>
      <b/>
      <sz val="12"/>
      <color indexed="10"/>
      <name val="ＭＳ 明朝"/>
      <family val="1"/>
    </font>
    <font>
      <b/>
      <sz val="12"/>
      <color indexed="10"/>
      <name val="ＭＳ ゴシック"/>
      <family val="3"/>
    </font>
    <font>
      <b/>
      <sz val="12"/>
      <color indexed="12"/>
      <name val="ＭＳ 明朝"/>
      <family val="1"/>
    </font>
    <font>
      <sz val="12"/>
      <color indexed="12"/>
      <name val="ＭＳ ゴシック"/>
      <family val="3"/>
    </font>
    <font>
      <sz val="9"/>
      <name val="ＭＳ Ｐゴシック"/>
      <family val="3"/>
    </font>
    <font>
      <b/>
      <sz val="9"/>
      <color indexed="10"/>
      <name val="ＭＳ Ｐゴシック"/>
      <family val="3"/>
    </font>
    <font>
      <b/>
      <sz val="12"/>
      <color indexed="10"/>
      <name val="ＭＳ Ｐゴシック"/>
      <family val="3"/>
    </font>
    <font>
      <sz val="12"/>
      <name val="ＭＳ Ｐゴシック"/>
      <family val="3"/>
    </font>
    <font>
      <sz val="12"/>
      <color indexed="10"/>
      <name val="ＭＳ Ｐゴシック"/>
      <family val="3"/>
    </font>
    <font>
      <sz val="6"/>
      <name val="ＭＳ ゴシック"/>
      <family val="3"/>
    </font>
    <font>
      <sz val="6"/>
      <name val="ＭＳ Ｐゴシック"/>
      <family val="3"/>
    </font>
    <font>
      <b/>
      <sz val="12"/>
      <name val="ＭＳ 明朝"/>
      <family val="1"/>
    </font>
    <font>
      <sz val="14"/>
      <name val="ＭＳ Ｐゴシック"/>
      <family val="3"/>
    </font>
    <font>
      <sz val="12"/>
      <color indexed="10"/>
      <name val="ＭＳ ゴシック"/>
      <family val="3"/>
    </font>
    <font>
      <sz val="10"/>
      <name val="ＭＳ Ｐゴシック"/>
      <family val="3"/>
    </font>
    <font>
      <u val="single"/>
      <sz val="12"/>
      <color indexed="12"/>
      <name val="ＭＳ ゴシック"/>
      <family val="3"/>
    </font>
    <font>
      <sz val="12"/>
      <color indexed="17"/>
      <name val="ＭＳ ゴシック"/>
      <family val="3"/>
    </font>
    <font>
      <sz val="12"/>
      <color indexed="30"/>
      <name val="ＭＳ 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10"/>
      <name val="ＭＳ 明朝"/>
      <family val="1"/>
    </font>
    <font>
      <sz val="11"/>
      <color indexed="8"/>
      <name val="Arial"/>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0"/>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medium"/>
    </border>
    <border>
      <left style="thin"/>
      <right style="thin"/>
      <top style="medium"/>
      <bottom style="medium"/>
    </border>
    <border>
      <left style="medium"/>
      <right style="thin"/>
      <top style="medium"/>
      <bottom style="medium"/>
    </border>
    <border>
      <left style="medium"/>
      <right style="hair"/>
      <top style="medium"/>
      <bottom style="medium"/>
    </border>
    <border>
      <left>
        <color indexed="63"/>
      </left>
      <right style="hair"/>
      <top style="medium"/>
      <bottom style="medium"/>
    </border>
    <border>
      <left style="hair"/>
      <right style="hair"/>
      <top style="medium"/>
      <bottom style="medium"/>
    </border>
    <border>
      <left style="hair"/>
      <right style="medium"/>
      <top style="medium"/>
      <bottom style="medium"/>
    </border>
    <border>
      <left style="thin"/>
      <right style="hair"/>
      <top style="hair"/>
      <bottom style="hair"/>
    </border>
    <border>
      <left style="hair"/>
      <right style="thin"/>
      <top style="hair"/>
      <bottom style="hair"/>
    </border>
    <border>
      <left style="thin"/>
      <right style="medium"/>
      <top style="hair"/>
      <bottom style="hair"/>
    </border>
    <border>
      <left style="thin"/>
      <right style="hair"/>
      <top style="hair"/>
      <bottom style="thin"/>
    </border>
    <border>
      <left style="hair"/>
      <right style="thin"/>
      <top style="hair"/>
      <bottom style="thin"/>
    </border>
    <border>
      <left style="thin"/>
      <right style="medium"/>
      <top style="hair"/>
      <bottom style="thin"/>
    </border>
    <border>
      <left style="medium"/>
      <right style="thin"/>
      <top style="medium"/>
      <bottom style="hair">
        <color indexed="12"/>
      </bottom>
    </border>
    <border>
      <left style="thin"/>
      <right style="hair"/>
      <top style="medium"/>
      <bottom style="medium"/>
    </border>
    <border>
      <left style="hair"/>
      <right style="thin"/>
      <top style="medium"/>
      <bottom style="medium"/>
    </border>
    <border>
      <left style="medium"/>
      <right style="thin"/>
      <top style="hair"/>
      <bottom style="hair"/>
    </border>
    <border>
      <left style="medium"/>
      <right style="thin"/>
      <top style="hair"/>
      <bottom style="thin"/>
    </border>
    <border>
      <left style="thin"/>
      <right style="thin"/>
      <top style="medium"/>
      <bottom style="hair">
        <color indexed="12"/>
      </bottom>
    </border>
    <border>
      <left style="medium"/>
      <right style="thin"/>
      <top style="hair">
        <color indexed="12"/>
      </top>
      <bottom style="hair">
        <color indexed="10"/>
      </bottom>
    </border>
    <border>
      <left style="medium"/>
      <right style="thin"/>
      <top style="hair">
        <color indexed="10"/>
      </top>
      <bottom style="hair">
        <color indexed="12"/>
      </bottom>
    </border>
    <border>
      <left style="medium"/>
      <right style="thin"/>
      <top>
        <color indexed="63"/>
      </top>
      <bottom style="thin"/>
    </border>
    <border>
      <left style="medium"/>
      <right style="thin"/>
      <top style="hair">
        <color indexed="10"/>
      </top>
      <bottom style="medium"/>
    </border>
    <border>
      <left style="thin"/>
      <right>
        <color indexed="63"/>
      </right>
      <top style="medium"/>
      <bottom style="hair">
        <color indexed="12"/>
      </bottom>
    </border>
    <border>
      <left style="medium"/>
      <right style="hair"/>
      <top style="medium"/>
      <bottom style="hair">
        <color indexed="12"/>
      </bottom>
    </border>
    <border>
      <left style="hair"/>
      <right>
        <color indexed="63"/>
      </right>
      <top style="medium"/>
      <bottom style="hair">
        <color indexed="12"/>
      </bottom>
    </border>
    <border>
      <left style="thin"/>
      <right style="thin"/>
      <top style="hair">
        <color indexed="12"/>
      </top>
      <bottom style="hair">
        <color indexed="10"/>
      </bottom>
    </border>
    <border>
      <left style="hair"/>
      <right style="thin"/>
      <top style="hair">
        <color indexed="12"/>
      </top>
      <bottom style="hair">
        <color indexed="10"/>
      </bottom>
    </border>
    <border>
      <left style="medium"/>
      <right style="hair"/>
      <top style="hair">
        <color indexed="12"/>
      </top>
      <bottom style="hair">
        <color indexed="10"/>
      </bottom>
    </border>
    <border>
      <left style="hair"/>
      <right>
        <color indexed="63"/>
      </right>
      <top style="hair">
        <color indexed="12"/>
      </top>
      <bottom style="hair">
        <color indexed="10"/>
      </bottom>
    </border>
    <border>
      <left style="thin"/>
      <right style="thin"/>
      <top style="hair">
        <color indexed="10"/>
      </top>
      <bottom style="hair">
        <color indexed="12"/>
      </bottom>
    </border>
    <border>
      <left style="hair"/>
      <right style="thin"/>
      <top style="hair">
        <color indexed="10"/>
      </top>
      <bottom style="hair">
        <color indexed="12"/>
      </bottom>
    </border>
    <border>
      <left style="medium"/>
      <right style="hair"/>
      <top style="hair">
        <color indexed="10"/>
      </top>
      <bottom style="hair">
        <color indexed="12"/>
      </bottom>
    </border>
    <border>
      <left style="hair"/>
      <right>
        <color indexed="63"/>
      </right>
      <top style="hair">
        <color indexed="10"/>
      </top>
      <bottom style="hair">
        <color indexed="12"/>
      </bottom>
    </border>
    <border>
      <left style="thin"/>
      <right style="thin"/>
      <top>
        <color indexed="63"/>
      </top>
      <bottom style="thin"/>
    </border>
    <border>
      <left style="hair"/>
      <right style="thin"/>
      <top>
        <color indexed="63"/>
      </top>
      <bottom style="thin"/>
    </border>
    <border>
      <left style="medium"/>
      <right style="hair"/>
      <top>
        <color indexed="63"/>
      </top>
      <bottom style="medium"/>
    </border>
    <border>
      <left style="hair"/>
      <right>
        <color indexed="63"/>
      </right>
      <top>
        <color indexed="63"/>
      </top>
      <bottom style="medium"/>
    </border>
    <border>
      <left style="hair"/>
      <right style="thin"/>
      <top style="hair">
        <color indexed="10"/>
      </top>
      <bottom style="medium"/>
    </border>
    <border>
      <left style="thin"/>
      <right style="medium"/>
      <top style="hair">
        <color indexed="10"/>
      </top>
      <bottom style="medium"/>
    </border>
    <border>
      <left style="medium"/>
      <right style="hair"/>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style="hair"/>
      <right style="hair"/>
      <top style="medium"/>
      <bottom style="hair">
        <color indexed="12"/>
      </bottom>
    </border>
    <border>
      <left style="hair"/>
      <right style="hair"/>
      <top style="hair">
        <color indexed="12"/>
      </top>
      <bottom style="hair">
        <color indexed="10"/>
      </bottom>
    </border>
    <border>
      <left style="hair"/>
      <right style="hair"/>
      <top style="hair">
        <color indexed="10"/>
      </top>
      <bottom style="hair">
        <color indexed="12"/>
      </bottom>
    </border>
    <border>
      <left style="hair"/>
      <right style="hair"/>
      <top>
        <color indexed="63"/>
      </top>
      <bottom style="medium"/>
    </border>
    <border>
      <left style="thin"/>
      <right style="thin"/>
      <top style="hair">
        <color indexed="10"/>
      </top>
      <bottom style="medium"/>
    </border>
    <border>
      <left style="medium"/>
      <right style="thin"/>
      <top>
        <color indexed="63"/>
      </top>
      <bottom style="hair"/>
    </border>
    <border>
      <left style="hair"/>
      <right style="thin"/>
      <top>
        <color indexed="63"/>
      </top>
      <bottom style="hair"/>
    </border>
    <border>
      <left style="thin"/>
      <right style="hair"/>
      <top>
        <color indexed="63"/>
      </top>
      <bottom style="hair"/>
    </border>
    <border>
      <left style="thin"/>
      <right style="medium"/>
      <top>
        <color indexed="63"/>
      </top>
      <bottom style="hair"/>
    </border>
    <border>
      <left style="medium"/>
      <right style="thin"/>
      <top style="hair"/>
      <bottom>
        <color indexed="63"/>
      </bottom>
    </border>
    <border>
      <left style="hair"/>
      <right style="thin"/>
      <top style="hair"/>
      <bottom>
        <color indexed="63"/>
      </bottom>
    </border>
    <border>
      <left style="thin"/>
      <right style="hair"/>
      <top style="hair"/>
      <bottom>
        <color indexed="63"/>
      </bottom>
    </border>
    <border>
      <left style="thin"/>
      <right style="medium"/>
      <top style="hair"/>
      <bottom>
        <color indexed="63"/>
      </bottom>
    </border>
    <border>
      <left style="medium"/>
      <right style="thin"/>
      <top style="thin"/>
      <bottom style="hair"/>
    </border>
    <border>
      <left style="hair"/>
      <right style="thin"/>
      <top style="thin"/>
      <bottom style="hair"/>
    </border>
    <border>
      <left style="thin"/>
      <right style="hair"/>
      <top style="thin"/>
      <bottom style="hair"/>
    </border>
    <border>
      <left style="thin"/>
      <right style="medium"/>
      <top style="thin"/>
      <bottom style="hair"/>
    </border>
    <border>
      <left style="medium"/>
      <right style="thin"/>
      <top style="hair"/>
      <bottom style="medium"/>
    </border>
    <border>
      <left style="hair"/>
      <right style="thin"/>
      <top style="hair"/>
      <bottom style="medium"/>
    </border>
    <border>
      <left style="thin"/>
      <right style="hair"/>
      <top style="hair"/>
      <bottom style="medium"/>
    </border>
    <border>
      <left style="thin"/>
      <right style="medium"/>
      <top style="hair"/>
      <bottom style="medium"/>
    </border>
    <border>
      <left style="medium"/>
      <right style="hair"/>
      <top style="hair">
        <color indexed="10"/>
      </top>
      <bottom style="medium"/>
    </border>
    <border>
      <left style="medium"/>
      <right style="medium"/>
      <top style="medium"/>
      <bottom style="thin"/>
    </border>
    <border>
      <left style="medium"/>
      <right style="medium"/>
      <top style="thin"/>
      <bottom style="medium"/>
    </border>
    <border>
      <left>
        <color indexed="63"/>
      </left>
      <right>
        <color indexed="63"/>
      </right>
      <top>
        <color indexed="63"/>
      </top>
      <bottom style="medium"/>
    </border>
    <border>
      <left>
        <color indexed="63"/>
      </left>
      <right style="thin"/>
      <top style="medium"/>
      <bottom style="hair">
        <color indexed="12"/>
      </bottom>
    </border>
    <border>
      <left>
        <color indexed="63"/>
      </left>
      <right style="thin"/>
      <top style="hair">
        <color indexed="12"/>
      </top>
      <bottom style="hair">
        <color indexed="10"/>
      </bottom>
    </border>
    <border>
      <left>
        <color indexed="63"/>
      </left>
      <right style="thin"/>
      <top style="hair">
        <color indexed="10"/>
      </top>
      <bottom style="hair">
        <color indexed="12"/>
      </bottom>
    </border>
    <border>
      <left>
        <color indexed="63"/>
      </left>
      <right style="thin"/>
      <top>
        <color indexed="63"/>
      </top>
      <bottom style="thin"/>
    </border>
    <border>
      <left>
        <color indexed="63"/>
      </left>
      <right style="thin"/>
      <top style="hair">
        <color indexed="10"/>
      </top>
      <bottom style="medium"/>
    </border>
    <border>
      <left style="thin"/>
      <right style="thin"/>
      <top style="thin"/>
      <bottom style="thin"/>
    </border>
    <border>
      <left style="hair"/>
      <right style="medium"/>
      <top style="medium"/>
      <bottom style="hair">
        <color indexed="12"/>
      </bottom>
    </border>
    <border>
      <left style="hair"/>
      <right style="medium"/>
      <top style="hair">
        <color indexed="12"/>
      </top>
      <bottom style="hair">
        <color indexed="10"/>
      </bottom>
    </border>
    <border>
      <left style="hair"/>
      <right style="medium"/>
      <top style="hair">
        <color indexed="10"/>
      </top>
      <bottom style="hair">
        <color indexed="12"/>
      </bottom>
    </border>
    <border>
      <left style="hair"/>
      <right style="medium"/>
      <top>
        <color indexed="63"/>
      </top>
      <bottom style="medium"/>
    </border>
    <border>
      <left style="medium"/>
      <right>
        <color indexed="63"/>
      </right>
      <top>
        <color indexed="63"/>
      </top>
      <bottom>
        <color indexed="63"/>
      </bottom>
    </border>
    <border>
      <left>
        <color indexed="63"/>
      </left>
      <right style="medium"/>
      <top style="medium"/>
      <bottom style="medium"/>
    </border>
    <border>
      <left>
        <color indexed="63"/>
      </left>
      <right>
        <color indexed="63"/>
      </right>
      <top style="medium"/>
      <bottom style="hair">
        <color indexed="12"/>
      </bottom>
    </border>
    <border>
      <left>
        <color indexed="63"/>
      </left>
      <right>
        <color indexed="63"/>
      </right>
      <top style="hair">
        <color indexed="12"/>
      </top>
      <bottom style="hair">
        <color indexed="10"/>
      </bottom>
    </border>
    <border>
      <left>
        <color indexed="63"/>
      </left>
      <right>
        <color indexed="63"/>
      </right>
      <top style="hair">
        <color indexed="10"/>
      </top>
      <bottom style="hair">
        <color indexed="12"/>
      </bottom>
    </border>
    <border>
      <left style="thin"/>
      <right style="thin"/>
      <top style="thin"/>
      <bottom>
        <color indexed="63"/>
      </bottom>
    </border>
    <border>
      <left style="thin"/>
      <right style="thin"/>
      <top style="thick"/>
      <bottom style="thin"/>
    </border>
    <border>
      <left style="thin"/>
      <right style="thin"/>
      <top style="thin"/>
      <bottom style="thick"/>
    </border>
    <border>
      <left>
        <color indexed="63"/>
      </left>
      <right>
        <color indexed="63"/>
      </right>
      <top>
        <color indexed="63"/>
      </top>
      <bottom style="thin"/>
    </border>
    <border>
      <left style="thin"/>
      <right style="medium"/>
      <top style="medium"/>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color indexed="63"/>
      </left>
      <right>
        <color indexed="63"/>
      </right>
      <top style="thin"/>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color indexed="63"/>
      </right>
      <top style="thin"/>
      <bottom style="medium"/>
    </border>
    <border>
      <left style="thin"/>
      <right style="thin"/>
      <top style="medium"/>
      <bottom style="thin"/>
    </border>
    <border>
      <left style="thin"/>
      <right>
        <color indexed="63"/>
      </right>
      <top style="thin"/>
      <bottom>
        <color indexed="63"/>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double"/>
    </border>
    <border>
      <left>
        <color indexed="63"/>
      </left>
      <right>
        <color indexed="63"/>
      </right>
      <top style="thin"/>
      <bottom>
        <color indexed="63"/>
      </bottom>
    </border>
    <border>
      <left style="thin"/>
      <right style="thin"/>
      <top style="double"/>
      <bottom style="thin"/>
    </border>
    <border>
      <left style="medium"/>
      <right style="thin"/>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left style="thin"/>
      <right style="thin"/>
      <top>
        <color indexed="63"/>
      </top>
      <bottom style="medium"/>
    </border>
    <border>
      <left style="thin"/>
      <right style="medium"/>
      <top>
        <color indexed="63"/>
      </top>
      <bottom style="medium"/>
    </border>
    <border diagonalDown="1">
      <left style="medium"/>
      <right style="thin"/>
      <top style="medium"/>
      <bottom style="medium"/>
      <diagonal style="thin"/>
    </border>
    <border diagonalDown="1">
      <left style="thin"/>
      <right style="thin"/>
      <top style="medium"/>
      <bottom style="medium"/>
      <diagonal style="thin"/>
    </border>
    <border diagonalDown="1">
      <left style="thin"/>
      <right style="medium"/>
      <top style="medium"/>
      <bottom style="medium"/>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0" borderId="0" applyNumberFormat="0" applyFill="0" applyBorder="0" applyAlignment="0" applyProtection="0"/>
    <xf numFmtId="0" fontId="64" fillId="25" borderId="1" applyNumberFormat="0" applyAlignment="0" applyProtection="0"/>
    <xf numFmtId="0" fontId="65" fillId="26"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7" borderId="2" applyNumberFormat="0" applyFont="0" applyAlignment="0" applyProtection="0"/>
    <xf numFmtId="0" fontId="66" fillId="0" borderId="3" applyNumberFormat="0" applyFill="0" applyAlignment="0" applyProtection="0"/>
    <xf numFmtId="0" fontId="67" fillId="28" borderId="0" applyNumberFormat="0" applyBorder="0" applyAlignment="0" applyProtection="0"/>
    <xf numFmtId="0" fontId="68" fillId="29"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29"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0" borderId="4" applyNumberFormat="0" applyAlignment="0" applyProtection="0"/>
    <xf numFmtId="0" fontId="2" fillId="0" borderId="0">
      <alignment/>
      <protection/>
    </xf>
    <xf numFmtId="0" fontId="19" fillId="0" borderId="0" applyNumberFormat="0" applyFill="0" applyBorder="0" applyAlignment="0" applyProtection="0"/>
    <xf numFmtId="0" fontId="77" fillId="31" borderId="0" applyNumberFormat="0" applyBorder="0" applyAlignment="0" applyProtection="0"/>
  </cellStyleXfs>
  <cellXfs count="314">
    <xf numFmtId="0" fontId="0" fillId="0" borderId="0" xfId="0" applyAlignment="1">
      <alignment/>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xf>
    <xf numFmtId="0" fontId="2" fillId="0" borderId="10" xfId="0" applyFont="1" applyBorder="1" applyAlignment="1">
      <alignment horizontal="center" vertical="center"/>
    </xf>
    <xf numFmtId="0" fontId="4" fillId="0" borderId="0" xfId="0" applyFont="1" applyAlignment="1">
      <alignment/>
    </xf>
    <xf numFmtId="0" fontId="0" fillId="0" borderId="0" xfId="0" applyFont="1" applyAlignment="1">
      <alignment/>
    </xf>
    <xf numFmtId="0" fontId="0" fillId="0" borderId="0" xfId="0" applyFont="1" applyAlignment="1">
      <alignment horizontal="center"/>
    </xf>
    <xf numFmtId="0" fontId="7" fillId="0" borderId="0" xfId="0" applyFont="1" applyAlignment="1">
      <alignment horizontal="distributed"/>
    </xf>
    <xf numFmtId="0" fontId="8" fillId="0" borderId="0" xfId="0" applyFont="1" applyAlignment="1">
      <alignment/>
    </xf>
    <xf numFmtId="0" fontId="4" fillId="0" borderId="0" xfId="0" applyFont="1" applyAlignment="1">
      <alignment horizontal="distributed"/>
    </xf>
    <xf numFmtId="0" fontId="2" fillId="0" borderId="11" xfId="0" applyFont="1" applyBorder="1" applyAlignment="1">
      <alignment horizontal="center" vertical="center"/>
    </xf>
    <xf numFmtId="0" fontId="2" fillId="0" borderId="12" xfId="0" applyFont="1" applyBorder="1" applyAlignment="1">
      <alignment horizontal="center" vertical="center" shrinkToFit="1"/>
    </xf>
    <xf numFmtId="0" fontId="7" fillId="0" borderId="0" xfId="0" applyFont="1" applyFill="1" applyAlignment="1">
      <alignment horizontal="distributed"/>
    </xf>
    <xf numFmtId="0" fontId="2" fillId="0" borderId="0" xfId="0" applyFont="1" applyFill="1" applyAlignment="1">
      <alignment horizontal="left"/>
    </xf>
    <xf numFmtId="0" fontId="2" fillId="0" borderId="13" xfId="0" applyFont="1" applyBorder="1" applyAlignment="1">
      <alignment horizontal="center" vertical="center"/>
    </xf>
    <xf numFmtId="0" fontId="2" fillId="0" borderId="14" xfId="0" applyFont="1" applyFill="1" applyBorder="1" applyAlignment="1">
      <alignment horizontal="center" vertical="center"/>
    </xf>
    <xf numFmtId="0" fontId="4" fillId="0" borderId="0" xfId="0" applyFont="1" applyFill="1" applyAlignment="1">
      <alignment/>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9" fillId="0" borderId="0" xfId="0" applyFont="1" applyAlignment="1">
      <alignment horizontal="center"/>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0" borderId="20" xfId="0" applyBorder="1" applyAlignment="1" applyProtection="1">
      <alignment horizontal="center"/>
      <protection hidden="1"/>
    </xf>
    <xf numFmtId="0" fontId="0" fillId="0" borderId="21" xfId="0" applyBorder="1" applyAlignment="1" applyProtection="1">
      <alignment horizontal="center"/>
      <protection hidden="1"/>
    </xf>
    <xf numFmtId="0" fontId="0" fillId="0" borderId="22" xfId="0" applyBorder="1" applyAlignment="1" applyProtection="1">
      <alignment horizontal="center"/>
      <protection hidden="1"/>
    </xf>
    <xf numFmtId="0" fontId="9" fillId="0" borderId="0" xfId="0" applyFont="1" applyAlignment="1" applyProtection="1">
      <alignment horizontal="center"/>
      <protection hidden="1"/>
    </xf>
    <xf numFmtId="0" fontId="0" fillId="0" borderId="23" xfId="0" applyFill="1" applyBorder="1" applyAlignment="1" applyProtection="1">
      <alignment horizontal="center" vertical="center"/>
      <protection hidden="1"/>
    </xf>
    <xf numFmtId="0" fontId="0" fillId="0" borderId="0" xfId="0" applyFont="1" applyAlignment="1">
      <alignment/>
    </xf>
    <xf numFmtId="0" fontId="0" fillId="0" borderId="0" xfId="0" applyAlignment="1" applyProtection="1">
      <alignment/>
      <protection locked="0"/>
    </xf>
    <xf numFmtId="0" fontId="0" fillId="0" borderId="0" xfId="0" applyFont="1" applyAlignment="1" applyProtection="1">
      <alignment horizontal="center"/>
      <protection hidden="1"/>
    </xf>
    <xf numFmtId="0" fontId="7" fillId="0" borderId="0" xfId="0" applyFont="1" applyAlignment="1" applyProtection="1">
      <alignment/>
      <protection hidden="1"/>
    </xf>
    <xf numFmtId="0" fontId="0" fillId="0" borderId="0" xfId="0" applyAlignment="1" applyProtection="1">
      <alignment/>
      <protection hidden="1"/>
    </xf>
    <xf numFmtId="0" fontId="3" fillId="0" borderId="12" xfId="0" applyFont="1" applyBorder="1" applyAlignment="1" applyProtection="1">
      <alignment horizontal="center" vertical="center" shrinkToFit="1"/>
      <protection hidden="1"/>
    </xf>
    <xf numFmtId="0" fontId="2" fillId="0" borderId="24" xfId="0" applyFont="1" applyBorder="1" applyAlignment="1" applyProtection="1">
      <alignment horizontal="center" vertical="center"/>
      <protection hidden="1"/>
    </xf>
    <xf numFmtId="0" fontId="2" fillId="0" borderId="25"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0" fillId="0" borderId="26" xfId="0" applyBorder="1" applyAlignment="1" applyProtection="1">
      <alignment horizontal="center"/>
      <protection hidden="1"/>
    </xf>
    <xf numFmtId="0" fontId="0" fillId="0" borderId="27" xfId="0" applyBorder="1" applyAlignment="1" applyProtection="1">
      <alignment horizontal="center"/>
      <protection hidden="1"/>
    </xf>
    <xf numFmtId="0" fontId="11" fillId="0" borderId="0" xfId="0" applyFont="1" applyAlignment="1">
      <alignment horizontal="centerContinuous"/>
    </xf>
    <xf numFmtId="0" fontId="0" fillId="0" borderId="28" xfId="0" applyBorder="1" applyAlignment="1" applyProtection="1">
      <alignment vertical="center"/>
      <protection hidden="1" locked="0"/>
    </xf>
    <xf numFmtId="0" fontId="0" fillId="0" borderId="29"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33" xfId="0" applyFill="1" applyBorder="1" applyAlignment="1" applyProtection="1">
      <alignment horizontal="center" vertical="center"/>
      <protection hidden="1" locked="0"/>
    </xf>
    <xf numFmtId="0" fontId="0" fillId="0" borderId="34" xfId="0" applyFill="1" applyBorder="1" applyAlignment="1" applyProtection="1">
      <alignment horizontal="center" vertical="center"/>
      <protection hidden="1" locked="0"/>
    </xf>
    <xf numFmtId="49" fontId="0" fillId="0" borderId="35" xfId="0" applyNumberFormat="1" applyBorder="1" applyAlignment="1" applyProtection="1">
      <alignment horizontal="center" vertical="center"/>
      <protection hidden="1" locked="0"/>
    </xf>
    <xf numFmtId="0" fontId="0" fillId="0" borderId="36" xfId="0" applyFill="1" applyBorder="1" applyAlignment="1" applyProtection="1">
      <alignment horizontal="center" vertical="center"/>
      <protection hidden="1" locked="0"/>
    </xf>
    <xf numFmtId="0" fontId="0" fillId="0" borderId="37" xfId="0" applyBorder="1" applyAlignment="1" applyProtection="1">
      <alignment vertical="center"/>
      <protection hidden="1" locked="0"/>
    </xf>
    <xf numFmtId="0" fontId="0" fillId="0" borderId="38" xfId="0" applyFill="1" applyBorder="1" applyAlignment="1" applyProtection="1">
      <alignment horizontal="center" vertical="center"/>
      <protection hidden="1" locked="0"/>
    </xf>
    <xf numFmtId="49" fontId="0" fillId="0" borderId="39" xfId="0" applyNumberFormat="1" applyBorder="1" applyAlignment="1" applyProtection="1">
      <alignment horizontal="center" vertical="center"/>
      <protection hidden="1" locked="0"/>
    </xf>
    <xf numFmtId="0" fontId="0" fillId="0" borderId="40" xfId="0" applyFill="1" applyBorder="1" applyAlignment="1" applyProtection="1">
      <alignment horizontal="center" vertical="center"/>
      <protection hidden="1" locked="0"/>
    </xf>
    <xf numFmtId="0" fontId="0" fillId="0" borderId="41" xfId="0" applyBorder="1" applyAlignment="1" applyProtection="1">
      <alignment vertical="center"/>
      <protection hidden="1" locked="0"/>
    </xf>
    <xf numFmtId="0" fontId="0" fillId="0" borderId="42" xfId="0" applyFill="1" applyBorder="1" applyAlignment="1" applyProtection="1">
      <alignment horizontal="center" vertical="center"/>
      <protection hidden="1" locked="0"/>
    </xf>
    <xf numFmtId="49" fontId="0" fillId="0" borderId="43" xfId="0" applyNumberFormat="1" applyBorder="1" applyAlignment="1" applyProtection="1">
      <alignment horizontal="center" vertical="center"/>
      <protection hidden="1" locked="0"/>
    </xf>
    <xf numFmtId="0" fontId="0" fillId="0" borderId="44" xfId="0" applyFill="1" applyBorder="1" applyAlignment="1" applyProtection="1">
      <alignment horizontal="center" vertical="center"/>
      <protection hidden="1" locked="0"/>
    </xf>
    <xf numFmtId="0" fontId="0" fillId="0" borderId="45" xfId="0" applyBorder="1" applyAlignment="1" applyProtection="1">
      <alignment vertical="center"/>
      <protection hidden="1" locked="0"/>
    </xf>
    <xf numFmtId="0" fontId="0" fillId="0" borderId="46" xfId="0" applyFill="1" applyBorder="1" applyAlignment="1" applyProtection="1">
      <alignment horizontal="center" vertical="center"/>
      <protection hidden="1" locked="0"/>
    </xf>
    <xf numFmtId="49" fontId="0" fillId="0" borderId="47" xfId="0" applyNumberFormat="1" applyBorder="1" applyAlignment="1" applyProtection="1">
      <alignment horizontal="center" vertical="center"/>
      <protection hidden="1" locked="0"/>
    </xf>
    <xf numFmtId="0" fontId="0" fillId="0" borderId="41" xfId="0" applyFill="1" applyBorder="1" applyAlignment="1" applyProtection="1">
      <alignment vertical="center"/>
      <protection hidden="1" locked="0"/>
    </xf>
    <xf numFmtId="0" fontId="0" fillId="0" borderId="48" xfId="0" applyBorder="1" applyAlignment="1" applyProtection="1">
      <alignment vertical="center"/>
      <protection hidden="1" locked="0"/>
    </xf>
    <xf numFmtId="0" fontId="0" fillId="0" borderId="49" xfId="0" applyFill="1" applyBorder="1" applyAlignment="1" applyProtection="1">
      <alignment horizontal="center" vertical="center"/>
      <protection hidden="1" locked="0"/>
    </xf>
    <xf numFmtId="0" fontId="0" fillId="0" borderId="18" xfId="0" applyBorder="1" applyAlignment="1" applyProtection="1">
      <alignment/>
      <protection hidden="1" locked="0"/>
    </xf>
    <xf numFmtId="0" fontId="0" fillId="0" borderId="17" xfId="0" applyNumberFormat="1" applyBorder="1" applyAlignment="1" applyProtection="1">
      <alignment/>
      <protection hidden="1" locked="0"/>
    </xf>
    <xf numFmtId="0" fontId="0" fillId="0" borderId="20" xfId="0" applyNumberFormat="1" applyBorder="1" applyAlignment="1" applyProtection="1">
      <alignment/>
      <protection hidden="1" locked="0"/>
    </xf>
    <xf numFmtId="0" fontId="0" fillId="0" borderId="34" xfId="0" applyBorder="1" applyAlignment="1" applyProtection="1">
      <alignment vertical="center"/>
      <protection hidden="1" locked="0"/>
    </xf>
    <xf numFmtId="0" fontId="0" fillId="0" borderId="38" xfId="0" applyBorder="1" applyAlignment="1" applyProtection="1">
      <alignment vertical="center"/>
      <protection hidden="1" locked="0"/>
    </xf>
    <xf numFmtId="0" fontId="0" fillId="0" borderId="42" xfId="0" applyBorder="1" applyAlignment="1" applyProtection="1">
      <alignment vertical="center"/>
      <protection hidden="1" locked="0"/>
    </xf>
    <xf numFmtId="0" fontId="0" fillId="0" borderId="50" xfId="0" applyBorder="1" applyAlignment="1" applyProtection="1">
      <alignment vertical="center"/>
      <protection hidden="1" locked="0"/>
    </xf>
    <xf numFmtId="0" fontId="0" fillId="0" borderId="21" xfId="0" applyBorder="1" applyAlignment="1" applyProtection="1">
      <alignment/>
      <protection hidden="1" locked="0"/>
    </xf>
    <xf numFmtId="0" fontId="0" fillId="0" borderId="51" xfId="0" applyBorder="1" applyAlignment="1" applyProtection="1">
      <alignment horizontal="center"/>
      <protection hidden="1"/>
    </xf>
    <xf numFmtId="0" fontId="0" fillId="0" borderId="52" xfId="0" applyBorder="1" applyAlignment="1" applyProtection="1">
      <alignment/>
      <protection hidden="1"/>
    </xf>
    <xf numFmtId="0" fontId="17" fillId="0" borderId="52" xfId="0" applyFont="1" applyBorder="1" applyAlignment="1" applyProtection="1">
      <alignment/>
      <protection hidden="1"/>
    </xf>
    <xf numFmtId="0" fontId="0" fillId="0" borderId="10" xfId="0" applyBorder="1" applyAlignment="1" applyProtection="1">
      <alignment horizontal="center"/>
      <protection hidden="1"/>
    </xf>
    <xf numFmtId="0" fontId="0" fillId="0" borderId="0" xfId="0" applyFont="1" applyAlignment="1">
      <alignment horizontal="center"/>
    </xf>
    <xf numFmtId="0" fontId="0" fillId="0" borderId="0" xfId="0" applyFont="1" applyFill="1" applyAlignment="1">
      <alignment horizontal="left"/>
    </xf>
    <xf numFmtId="0" fontId="0" fillId="0" borderId="0" xfId="0" applyFont="1" applyBorder="1" applyAlignment="1">
      <alignment horizontal="right"/>
    </xf>
    <xf numFmtId="0" fontId="0" fillId="0" borderId="24" xfId="0" applyBorder="1" applyAlignment="1" applyProtection="1">
      <alignment horizontal="center"/>
      <protection hidden="1"/>
    </xf>
    <xf numFmtId="0" fontId="0" fillId="0" borderId="25" xfId="0" applyBorder="1" applyAlignment="1" applyProtection="1">
      <alignment horizontal="center"/>
      <protection hidden="1"/>
    </xf>
    <xf numFmtId="0" fontId="11" fillId="0" borderId="0" xfId="0" applyFont="1" applyAlignment="1">
      <alignment horizontal="left"/>
    </xf>
    <xf numFmtId="0" fontId="14" fillId="0" borderId="53" xfId="0" applyFont="1" applyBorder="1" applyAlignment="1" applyProtection="1">
      <alignment horizontal="center" vertical="center"/>
      <protection hidden="1"/>
    </xf>
    <xf numFmtId="49" fontId="0" fillId="0" borderId="54" xfId="0" applyNumberForma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28" xfId="0" applyFill="1" applyBorder="1" applyAlignment="1" applyProtection="1">
      <alignment horizontal="left" vertical="center"/>
      <protection hidden="1" locked="0"/>
    </xf>
    <xf numFmtId="0" fontId="0" fillId="0" borderId="36" xfId="0" applyNumberFormat="1" applyFill="1" applyBorder="1" applyAlignment="1" applyProtection="1">
      <alignment horizontal="left" vertical="center"/>
      <protection hidden="1" locked="0"/>
    </xf>
    <xf numFmtId="0" fontId="0" fillId="0" borderId="40" xfId="0" applyFill="1" applyBorder="1" applyAlignment="1" applyProtection="1">
      <alignment horizontal="left" vertical="center"/>
      <protection hidden="1" locked="0"/>
    </xf>
    <xf numFmtId="0" fontId="0" fillId="0" borderId="36" xfId="0" applyFill="1" applyBorder="1" applyAlignment="1" applyProtection="1">
      <alignment horizontal="left" vertical="center"/>
      <protection hidden="1" locked="0"/>
    </xf>
    <xf numFmtId="0" fontId="0" fillId="0" borderId="44" xfId="0" applyFill="1" applyBorder="1" applyAlignment="1" applyProtection="1">
      <alignment horizontal="left" vertical="center"/>
      <protection hidden="1" locked="0"/>
    </xf>
    <xf numFmtId="0" fontId="0" fillId="0" borderId="40" xfId="0" applyNumberFormat="1" applyFill="1" applyBorder="1" applyAlignment="1" applyProtection="1">
      <alignment horizontal="left" vertical="center"/>
      <protection hidden="1" locked="0"/>
    </xf>
    <xf numFmtId="0" fontId="0" fillId="0" borderId="28" xfId="0" applyNumberFormat="1" applyFill="1" applyBorder="1" applyAlignment="1" applyProtection="1">
      <alignment horizontal="left" vertical="center"/>
      <protection hidden="1" locked="0"/>
    </xf>
    <xf numFmtId="0" fontId="0" fillId="0" borderId="44" xfId="0" applyNumberFormat="1" applyFill="1" applyBorder="1" applyAlignment="1" applyProtection="1">
      <alignment horizontal="left" vertical="center"/>
      <protection hidden="1" locked="0"/>
    </xf>
    <xf numFmtId="0" fontId="0" fillId="0" borderId="58" xfId="0" applyFill="1" applyBorder="1" applyAlignment="1" applyProtection="1">
      <alignment horizontal="left" vertical="center"/>
      <protection hidden="1" locked="0"/>
    </xf>
    <xf numFmtId="0" fontId="0" fillId="0" borderId="59" xfId="0" applyBorder="1" applyAlignment="1" applyProtection="1">
      <alignment horizontal="center"/>
      <protection hidden="1"/>
    </xf>
    <xf numFmtId="0" fontId="0" fillId="0" borderId="60" xfId="0" applyBorder="1" applyAlignment="1" applyProtection="1">
      <alignment/>
      <protection hidden="1" locked="0"/>
    </xf>
    <xf numFmtId="0" fontId="0" fillId="0" borderId="61" xfId="0" applyNumberFormat="1" applyBorder="1" applyAlignment="1" applyProtection="1">
      <alignment/>
      <protection hidden="1" locked="0"/>
    </xf>
    <xf numFmtId="0" fontId="0" fillId="0" borderId="61" xfId="0" applyBorder="1" applyAlignment="1" applyProtection="1">
      <alignment horizontal="center"/>
      <protection hidden="1"/>
    </xf>
    <xf numFmtId="0" fontId="0" fillId="0" borderId="60" xfId="0" applyBorder="1" applyAlignment="1" applyProtection="1">
      <alignment horizontal="center"/>
      <protection hidden="1"/>
    </xf>
    <xf numFmtId="0" fontId="0" fillId="0" borderId="62" xfId="0" applyBorder="1" applyAlignment="1" applyProtection="1">
      <alignment horizontal="center"/>
      <protection hidden="1"/>
    </xf>
    <xf numFmtId="0" fontId="0" fillId="0" borderId="63" xfId="0" applyBorder="1" applyAlignment="1" applyProtection="1">
      <alignment horizontal="center"/>
      <protection hidden="1"/>
    </xf>
    <xf numFmtId="0" fontId="0" fillId="0" borderId="64" xfId="0" applyBorder="1" applyAlignment="1" applyProtection="1">
      <alignment/>
      <protection hidden="1" locked="0"/>
    </xf>
    <xf numFmtId="0" fontId="0" fillId="0" borderId="65" xfId="0" applyNumberFormat="1" applyBorder="1" applyAlignment="1" applyProtection="1">
      <alignment/>
      <protection hidden="1" locked="0"/>
    </xf>
    <xf numFmtId="0" fontId="0" fillId="0" borderId="65" xfId="0" applyBorder="1" applyAlignment="1" applyProtection="1">
      <alignment horizontal="center"/>
      <protection hidden="1"/>
    </xf>
    <xf numFmtId="0" fontId="0" fillId="0" borderId="64" xfId="0" applyBorder="1" applyAlignment="1" applyProtection="1">
      <alignment horizontal="center"/>
      <protection hidden="1"/>
    </xf>
    <xf numFmtId="0" fontId="0" fillId="0" borderId="66" xfId="0" applyBorder="1" applyAlignment="1" applyProtection="1">
      <alignment horizontal="center"/>
      <protection hidden="1"/>
    </xf>
    <xf numFmtId="0" fontId="0" fillId="0" borderId="67" xfId="0" applyBorder="1" applyAlignment="1" applyProtection="1">
      <alignment horizontal="center"/>
      <protection hidden="1"/>
    </xf>
    <xf numFmtId="0" fontId="0" fillId="0" borderId="68" xfId="0" applyBorder="1" applyAlignment="1" applyProtection="1">
      <alignment/>
      <protection hidden="1" locked="0"/>
    </xf>
    <xf numFmtId="0" fontId="0" fillId="0" borderId="69" xfId="0" applyNumberFormat="1" applyBorder="1" applyAlignment="1" applyProtection="1">
      <alignment/>
      <protection hidden="1" locked="0"/>
    </xf>
    <xf numFmtId="0" fontId="0" fillId="0" borderId="69" xfId="0" applyBorder="1" applyAlignment="1" applyProtection="1">
      <alignment horizontal="center"/>
      <protection hidden="1"/>
    </xf>
    <xf numFmtId="0" fontId="0" fillId="0" borderId="68" xfId="0" applyBorder="1" applyAlignment="1" applyProtection="1">
      <alignment horizontal="center"/>
      <protection hidden="1"/>
    </xf>
    <xf numFmtId="0" fontId="0" fillId="0" borderId="70" xfId="0" applyBorder="1" applyAlignment="1" applyProtection="1">
      <alignment horizontal="center"/>
      <protection hidden="1"/>
    </xf>
    <xf numFmtId="0" fontId="0" fillId="0" borderId="71" xfId="0" applyBorder="1" applyAlignment="1" applyProtection="1">
      <alignment horizontal="center"/>
      <protection hidden="1"/>
    </xf>
    <xf numFmtId="0" fontId="0" fillId="0" borderId="72" xfId="0" applyBorder="1" applyAlignment="1" applyProtection="1">
      <alignment/>
      <protection hidden="1" locked="0"/>
    </xf>
    <xf numFmtId="0" fontId="0" fillId="0" borderId="73" xfId="0" applyNumberFormat="1" applyBorder="1" applyAlignment="1" applyProtection="1">
      <alignment/>
      <protection hidden="1" locked="0"/>
    </xf>
    <xf numFmtId="0" fontId="0" fillId="0" borderId="73" xfId="0" applyBorder="1" applyAlignment="1" applyProtection="1">
      <alignment horizontal="center"/>
      <protection hidden="1"/>
    </xf>
    <xf numFmtId="0" fontId="0" fillId="0" borderId="72" xfId="0" applyBorder="1" applyAlignment="1" applyProtection="1">
      <alignment horizontal="center"/>
      <protection hidden="1"/>
    </xf>
    <xf numFmtId="0" fontId="0" fillId="0" borderId="74" xfId="0" applyBorder="1" applyAlignment="1" applyProtection="1">
      <alignment horizontal="center"/>
      <protection hidden="1"/>
    </xf>
    <xf numFmtId="0" fontId="0" fillId="0" borderId="0" xfId="0" applyFont="1" applyFill="1" applyAlignment="1" applyProtection="1">
      <alignment horizontal="left"/>
      <protection hidden="1"/>
    </xf>
    <xf numFmtId="0" fontId="7" fillId="0" borderId="0" xfId="0" applyFont="1" applyFill="1" applyAlignment="1" applyProtection="1">
      <alignment horizontal="distributed"/>
      <protection hidden="1"/>
    </xf>
    <xf numFmtId="49" fontId="20" fillId="0" borderId="0" xfId="0" applyNumberFormat="1" applyFont="1" applyBorder="1" applyAlignment="1" applyProtection="1">
      <alignment horizontal="center" vertical="center"/>
      <protection locked="0"/>
    </xf>
    <xf numFmtId="0" fontId="21" fillId="0" borderId="0" xfId="0" applyFont="1" applyAlignment="1">
      <alignment horizontal="center"/>
    </xf>
    <xf numFmtId="0" fontId="0" fillId="0" borderId="0" xfId="0" applyFont="1" applyBorder="1" applyAlignment="1">
      <alignment horizontal="left"/>
    </xf>
    <xf numFmtId="0" fontId="2" fillId="0" borderId="11" xfId="0" applyFont="1" applyBorder="1" applyAlignment="1">
      <alignment horizontal="center" vertical="center" shrinkToFit="1"/>
    </xf>
    <xf numFmtId="0" fontId="0" fillId="0" borderId="34" xfId="0" applyNumberFormat="1" applyBorder="1" applyAlignment="1" applyProtection="1">
      <alignment vertical="center"/>
      <protection hidden="1" locked="0"/>
    </xf>
    <xf numFmtId="0" fontId="0" fillId="0" borderId="38" xfId="0" applyNumberFormat="1" applyBorder="1" applyAlignment="1" applyProtection="1">
      <alignment vertical="center"/>
      <protection hidden="1" locked="0"/>
    </xf>
    <xf numFmtId="0" fontId="0" fillId="0" borderId="42" xfId="0" applyNumberFormat="1" applyBorder="1" applyAlignment="1" applyProtection="1">
      <alignment vertical="center"/>
      <protection hidden="1" locked="0"/>
    </xf>
    <xf numFmtId="0" fontId="0" fillId="0" borderId="50" xfId="0" applyNumberFormat="1" applyBorder="1" applyAlignment="1" applyProtection="1">
      <alignment vertical="center"/>
      <protection hidden="1" locked="0"/>
    </xf>
    <xf numFmtId="0" fontId="0" fillId="0" borderId="75" xfId="0" applyNumberFormat="1" applyBorder="1" applyAlignment="1" applyProtection="1">
      <alignment vertical="center"/>
      <protection hidden="1" locked="0"/>
    </xf>
    <xf numFmtId="0" fontId="2" fillId="0" borderId="0" xfId="0" applyFont="1" applyBorder="1" applyAlignment="1" applyProtection="1">
      <alignment horizontal="center" vertical="center"/>
      <protection hidden="1"/>
    </xf>
    <xf numFmtId="0" fontId="0" fillId="0" borderId="0" xfId="0" applyBorder="1" applyAlignment="1" applyProtection="1">
      <alignment horizontal="center"/>
      <protection hidden="1"/>
    </xf>
    <xf numFmtId="0" fontId="22" fillId="0" borderId="0" xfId="0" applyFont="1" applyBorder="1" applyAlignment="1">
      <alignment/>
    </xf>
    <xf numFmtId="0" fontId="24" fillId="0" borderId="0" xfId="0" applyFont="1" applyFill="1" applyBorder="1" applyAlignment="1" applyProtection="1">
      <alignment horizontal="right" vertical="center"/>
      <protection hidden="1"/>
    </xf>
    <xf numFmtId="0" fontId="0" fillId="0" borderId="0" xfId="0" applyFont="1" applyBorder="1" applyAlignment="1" applyProtection="1">
      <alignment/>
      <protection hidden="1"/>
    </xf>
    <xf numFmtId="0" fontId="0" fillId="0" borderId="0" xfId="0" applyFont="1" applyBorder="1" applyAlignment="1">
      <alignment horizontal="center"/>
    </xf>
    <xf numFmtId="0" fontId="2" fillId="0" borderId="76" xfId="0" applyFont="1" applyBorder="1" applyAlignment="1" applyProtection="1">
      <alignment horizontal="center" vertical="center"/>
      <protection hidden="1"/>
    </xf>
    <xf numFmtId="0" fontId="4" fillId="0" borderId="77" xfId="0" applyFont="1" applyBorder="1" applyAlignment="1" applyProtection="1">
      <alignment horizontal="center" vertical="center"/>
      <protection hidden="1" locked="0"/>
    </xf>
    <xf numFmtId="0" fontId="22" fillId="0" borderId="0" xfId="0" applyFont="1" applyFill="1" applyBorder="1" applyAlignment="1" applyProtection="1">
      <alignment horizontal="left" vertical="center"/>
      <protection hidden="1"/>
    </xf>
    <xf numFmtId="0" fontId="5" fillId="0" borderId="0" xfId="0" applyFont="1" applyBorder="1" applyAlignment="1" applyProtection="1">
      <alignment/>
      <protection hidden="1"/>
    </xf>
    <xf numFmtId="0" fontId="2" fillId="0" borderId="0" xfId="0" applyFont="1" applyBorder="1" applyAlignment="1" applyProtection="1">
      <alignment vertical="top"/>
      <protection hidden="1"/>
    </xf>
    <xf numFmtId="0" fontId="0" fillId="0" borderId="0" xfId="0" applyBorder="1" applyAlignment="1" applyProtection="1">
      <alignment/>
      <protection hidden="1"/>
    </xf>
    <xf numFmtId="0" fontId="22" fillId="0" borderId="0" xfId="0" applyFont="1" applyAlignment="1">
      <alignment vertical="center"/>
    </xf>
    <xf numFmtId="0" fontId="22" fillId="0" borderId="78" xfId="0" applyFont="1" applyBorder="1" applyAlignment="1">
      <alignment vertical="center"/>
    </xf>
    <xf numFmtId="0" fontId="5" fillId="0" borderId="52" xfId="0" applyFont="1" applyBorder="1" applyAlignment="1" applyProtection="1">
      <alignment horizontal="right"/>
      <protection hidden="1"/>
    </xf>
    <xf numFmtId="0" fontId="0" fillId="0" borderId="69" xfId="0" applyNumberFormat="1" applyBorder="1" applyAlignment="1" applyProtection="1" quotePrefix="1">
      <alignment/>
      <protection hidden="1" locked="0"/>
    </xf>
    <xf numFmtId="0" fontId="0" fillId="0" borderId="17" xfId="0" applyNumberFormat="1" applyBorder="1" applyAlignment="1" applyProtection="1" quotePrefix="1">
      <alignment/>
      <protection hidden="1" locked="0"/>
    </xf>
    <xf numFmtId="0" fontId="0" fillId="0" borderId="20" xfId="0" applyNumberFormat="1" applyBorder="1" applyAlignment="1" applyProtection="1" quotePrefix="1">
      <alignment/>
      <protection hidden="1" locked="0"/>
    </xf>
    <xf numFmtId="0" fontId="0" fillId="0" borderId="61" xfId="0" applyNumberFormat="1" applyBorder="1" applyAlignment="1" applyProtection="1" quotePrefix="1">
      <alignment/>
      <protection hidden="1" locked="0"/>
    </xf>
    <xf numFmtId="0" fontId="10" fillId="0" borderId="79" xfId="0" applyFont="1" applyBorder="1" applyAlignment="1" applyProtection="1">
      <alignment horizontal="center" vertical="center"/>
      <protection hidden="1" locked="0"/>
    </xf>
    <xf numFmtId="0" fontId="10" fillId="0" borderId="80" xfId="0" applyFont="1" applyBorder="1" applyAlignment="1" applyProtection="1">
      <alignment horizontal="center" vertical="center"/>
      <protection hidden="1" locked="0"/>
    </xf>
    <xf numFmtId="0" fontId="10" fillId="0" borderId="81" xfId="0" applyFont="1" applyBorder="1" applyAlignment="1" applyProtection="1">
      <alignment horizontal="center" vertical="center"/>
      <protection hidden="1" locked="0"/>
    </xf>
    <xf numFmtId="0" fontId="10" fillId="0" borderId="82" xfId="0" applyFont="1" applyBorder="1" applyAlignment="1" applyProtection="1">
      <alignment horizontal="center" vertical="center"/>
      <protection hidden="1" locked="0"/>
    </xf>
    <xf numFmtId="0" fontId="10" fillId="0" borderId="83" xfId="0" applyFont="1" applyBorder="1" applyAlignment="1" applyProtection="1">
      <alignment horizontal="center" vertical="center"/>
      <protection hidden="1" locked="0"/>
    </xf>
    <xf numFmtId="0" fontId="0" fillId="0" borderId="12" xfId="0" applyBorder="1" applyAlignment="1" applyProtection="1">
      <alignment horizontal="center"/>
      <protection hidden="1"/>
    </xf>
    <xf numFmtId="0" fontId="0" fillId="0" borderId="24" xfId="0" applyNumberFormat="1" applyBorder="1" applyAlignment="1" applyProtection="1">
      <alignment/>
      <protection hidden="1" locked="0"/>
    </xf>
    <xf numFmtId="0" fontId="0" fillId="0" borderId="25" xfId="0" applyBorder="1" applyAlignment="1" applyProtection="1">
      <alignment/>
      <protection hidden="1" locked="0"/>
    </xf>
    <xf numFmtId="0" fontId="13" fillId="0" borderId="0" xfId="0" applyFont="1" applyBorder="1" applyAlignment="1">
      <alignment horizontal="right"/>
    </xf>
    <xf numFmtId="0" fontId="12" fillId="0" borderId="0" xfId="0" applyFont="1" applyFill="1" applyBorder="1" applyAlignment="1" applyProtection="1">
      <alignment horizontal="center"/>
      <protection hidden="1"/>
    </xf>
    <xf numFmtId="0" fontId="13" fillId="0" borderId="0" xfId="0" applyFont="1" applyFill="1" applyBorder="1" applyAlignment="1" applyProtection="1">
      <alignment horizontal="left"/>
      <protection hidden="1"/>
    </xf>
    <xf numFmtId="0" fontId="0" fillId="0" borderId="0" xfId="0" applyFont="1" applyBorder="1" applyAlignment="1">
      <alignment/>
    </xf>
    <xf numFmtId="0" fontId="0" fillId="0" borderId="0" xfId="0" applyFont="1" applyFill="1" applyBorder="1" applyAlignment="1" applyProtection="1">
      <alignment horizontal="left"/>
      <protection hidden="1"/>
    </xf>
    <xf numFmtId="0" fontId="13"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protection locked="0"/>
    </xf>
    <xf numFmtId="0" fontId="7" fillId="0" borderId="0" xfId="0" applyFont="1" applyFill="1" applyBorder="1" applyAlignment="1" applyProtection="1">
      <alignment horizontal="distributed"/>
      <protection locked="0"/>
    </xf>
    <xf numFmtId="0" fontId="7" fillId="0" borderId="0" xfId="0" applyFont="1" applyFill="1" applyBorder="1" applyAlignment="1" applyProtection="1">
      <alignment horizontal="distributed"/>
      <protection hidden="1"/>
    </xf>
    <xf numFmtId="0" fontId="4" fillId="0" borderId="0" xfId="0" applyFont="1" applyBorder="1" applyAlignment="1">
      <alignment horizontal="distributed"/>
    </xf>
    <xf numFmtId="0" fontId="6" fillId="0" borderId="0" xfId="0" applyFont="1" applyFill="1" applyBorder="1" applyAlignment="1" applyProtection="1">
      <alignment horizontal="center" vertical="center"/>
      <protection locked="0"/>
    </xf>
    <xf numFmtId="0" fontId="5" fillId="0" borderId="0" xfId="0" applyFont="1" applyBorder="1" applyAlignment="1">
      <alignment horizontal="distributed" vertical="center"/>
    </xf>
    <xf numFmtId="0" fontId="3"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5" fillId="0" borderId="0" xfId="61" applyFont="1">
      <alignment/>
      <protection/>
    </xf>
    <xf numFmtId="0" fontId="2" fillId="0" borderId="0" xfId="61">
      <alignment/>
      <protection/>
    </xf>
    <xf numFmtId="0" fontId="2" fillId="0" borderId="84" xfId="61" applyBorder="1" applyAlignment="1">
      <alignment horizontal="center"/>
      <protection/>
    </xf>
    <xf numFmtId="0" fontId="2" fillId="0" borderId="84" xfId="61" applyBorder="1">
      <alignment/>
      <protection/>
    </xf>
    <xf numFmtId="0" fontId="2" fillId="0" borderId="0" xfId="61" applyAlignment="1">
      <alignment horizontal="right"/>
      <protection/>
    </xf>
    <xf numFmtId="0" fontId="2" fillId="0" borderId="0" xfId="61" applyBorder="1" applyAlignment="1">
      <alignment horizontal="center"/>
      <protection/>
    </xf>
    <xf numFmtId="0" fontId="2" fillId="0" borderId="0" xfId="61" applyBorder="1">
      <alignment/>
      <protection/>
    </xf>
    <xf numFmtId="0" fontId="2" fillId="0" borderId="0" xfId="61" applyBorder="1" applyAlignment="1">
      <alignment horizontal="right"/>
      <protection/>
    </xf>
    <xf numFmtId="49" fontId="0" fillId="0" borderId="85" xfId="0" applyNumberFormat="1" applyBorder="1" applyAlignment="1" applyProtection="1">
      <alignment horizontal="center" vertical="center"/>
      <protection hidden="1" locked="0"/>
    </xf>
    <xf numFmtId="49" fontId="0" fillId="0" borderId="86" xfId="0" applyNumberFormat="1" applyBorder="1" applyAlignment="1" applyProtection="1">
      <alignment horizontal="center" vertical="center"/>
      <protection hidden="1" locked="0"/>
    </xf>
    <xf numFmtId="49" fontId="0" fillId="0" borderId="87" xfId="0" applyNumberFormat="1" applyBorder="1" applyAlignment="1" applyProtection="1">
      <alignment horizontal="center" vertical="center"/>
      <protection hidden="1" locked="0"/>
    </xf>
    <xf numFmtId="49" fontId="0" fillId="0" borderId="88" xfId="0" applyNumberFormat="1" applyBorder="1" applyAlignment="1" applyProtection="1">
      <alignment horizontal="center" vertical="center"/>
      <protection hidden="1" locked="0"/>
    </xf>
    <xf numFmtId="0" fontId="0" fillId="0" borderId="89" xfId="0" applyBorder="1" applyAlignment="1">
      <alignment/>
    </xf>
    <xf numFmtId="0" fontId="2" fillId="0" borderId="84" xfId="61" applyFont="1" applyBorder="1">
      <alignment/>
      <protection/>
    </xf>
    <xf numFmtId="0" fontId="11" fillId="0" borderId="0" xfId="0" applyFont="1" applyFill="1" applyAlignment="1">
      <alignment/>
    </xf>
    <xf numFmtId="0" fontId="2" fillId="0" borderId="90" xfId="0" applyFont="1" applyBorder="1" applyAlignment="1">
      <alignment horizontal="center" vertical="center"/>
    </xf>
    <xf numFmtId="49" fontId="0" fillId="0" borderId="91" xfId="0" applyNumberFormat="1" applyBorder="1" applyAlignment="1" applyProtection="1">
      <alignment horizontal="center" vertical="center"/>
      <protection hidden="1" locked="0"/>
    </xf>
    <xf numFmtId="49" fontId="0" fillId="0" borderId="92" xfId="0" applyNumberFormat="1" applyBorder="1" applyAlignment="1" applyProtection="1">
      <alignment horizontal="center" vertical="center"/>
      <protection hidden="1" locked="0"/>
    </xf>
    <xf numFmtId="49" fontId="0" fillId="0" borderId="93" xfId="0" applyNumberFormat="1" applyBorder="1" applyAlignment="1" applyProtection="1">
      <alignment horizontal="center" vertical="center"/>
      <protection hidden="1" locked="0"/>
    </xf>
    <xf numFmtId="49" fontId="0" fillId="0" borderId="78" xfId="0" applyNumberFormat="1" applyBorder="1" applyAlignment="1" applyProtection="1">
      <alignment horizontal="center" vertical="center"/>
      <protection hidden="1" locked="0"/>
    </xf>
    <xf numFmtId="49" fontId="0" fillId="0" borderId="85" xfId="0" applyNumberFormat="1" applyBorder="1" applyAlignment="1" applyProtection="1">
      <alignment horizontal="center" vertical="center"/>
      <protection locked="0"/>
    </xf>
    <xf numFmtId="49" fontId="0" fillId="0" borderId="86" xfId="0" applyNumberFormat="1" applyBorder="1" applyAlignment="1" applyProtection="1">
      <alignment horizontal="center" vertical="center"/>
      <protection locked="0"/>
    </xf>
    <xf numFmtId="49" fontId="0" fillId="0" borderId="87" xfId="0" applyNumberFormat="1" applyBorder="1" applyAlignment="1" applyProtection="1">
      <alignment horizontal="center" vertical="center"/>
      <protection locked="0"/>
    </xf>
    <xf numFmtId="49" fontId="0" fillId="0" borderId="88" xfId="0" applyNumberFormat="1" applyBorder="1" applyAlignment="1" applyProtection="1">
      <alignment horizontal="center" vertical="center"/>
      <protection locked="0"/>
    </xf>
    <xf numFmtId="0" fontId="2" fillId="0" borderId="94" xfId="61" applyBorder="1" applyAlignment="1">
      <alignment horizontal="center"/>
      <protection/>
    </xf>
    <xf numFmtId="0" fontId="2" fillId="0" borderId="94" xfId="61" applyBorder="1">
      <alignment/>
      <protection/>
    </xf>
    <xf numFmtId="0" fontId="2" fillId="0" borderId="44" xfId="61" applyBorder="1" applyAlignment="1">
      <alignment horizontal="center"/>
      <protection/>
    </xf>
    <xf numFmtId="0" fontId="2" fillId="0" borderId="44" xfId="61" applyBorder="1">
      <alignment/>
      <protection/>
    </xf>
    <xf numFmtId="0" fontId="2" fillId="0" borderId="95" xfId="61" applyBorder="1" applyAlignment="1">
      <alignment horizontal="center"/>
      <protection/>
    </xf>
    <xf numFmtId="0" fontId="2" fillId="0" borderId="95" xfId="61" applyBorder="1">
      <alignment/>
      <protection/>
    </xf>
    <xf numFmtId="0" fontId="2" fillId="0" borderId="96" xfId="61" applyBorder="1" applyAlignment="1">
      <alignment horizontal="center"/>
      <protection/>
    </xf>
    <xf numFmtId="0" fontId="2" fillId="0" borderId="96" xfId="61" applyBorder="1">
      <alignment/>
      <protection/>
    </xf>
    <xf numFmtId="0" fontId="34" fillId="0" borderId="0" xfId="61" applyFont="1">
      <alignment/>
      <protection/>
    </xf>
    <xf numFmtId="0" fontId="37" fillId="0" borderId="0" xfId="61" applyFont="1">
      <alignment/>
      <protection/>
    </xf>
    <xf numFmtId="0" fontId="38" fillId="0" borderId="0" xfId="61" applyFont="1">
      <alignment/>
      <protection/>
    </xf>
    <xf numFmtId="0" fontId="0" fillId="32" borderId="0" xfId="0" applyFill="1" applyAlignment="1">
      <alignment/>
    </xf>
    <xf numFmtId="0" fontId="0" fillId="0" borderId="97" xfId="0" applyBorder="1" applyAlignment="1">
      <alignment/>
    </xf>
    <xf numFmtId="0" fontId="0" fillId="0" borderId="0" xfId="0" applyAlignment="1">
      <alignment shrinkToFit="1"/>
    </xf>
    <xf numFmtId="0" fontId="0" fillId="0" borderId="0" xfId="0" applyAlignment="1" applyProtection="1">
      <alignment/>
      <protection/>
    </xf>
    <xf numFmtId="0" fontId="0" fillId="0" borderId="0" xfId="0" applyAlignment="1" applyProtection="1">
      <alignment horizontal="center"/>
      <protection/>
    </xf>
    <xf numFmtId="0" fontId="0" fillId="0" borderId="98" xfId="0" applyBorder="1" applyAlignment="1" applyProtection="1">
      <alignment horizontal="center" shrinkToFit="1"/>
      <protection/>
    </xf>
    <xf numFmtId="0" fontId="0" fillId="0" borderId="99" xfId="0" applyBorder="1" applyAlignment="1" applyProtection="1">
      <alignment horizontal="center" shrinkToFit="1"/>
      <protection/>
    </xf>
    <xf numFmtId="0" fontId="0" fillId="0" borderId="100" xfId="0" applyBorder="1" applyAlignment="1" applyProtection="1">
      <alignment horizontal="center"/>
      <protection/>
    </xf>
    <xf numFmtId="0" fontId="0" fillId="0" borderId="84" xfId="0" applyBorder="1" applyAlignment="1" applyProtection="1">
      <alignment shrinkToFit="1"/>
      <protection/>
    </xf>
    <xf numFmtId="0" fontId="0" fillId="0" borderId="101" xfId="0" applyBorder="1" applyAlignment="1" applyProtection="1">
      <alignment shrinkToFit="1"/>
      <protection/>
    </xf>
    <xf numFmtId="0" fontId="0" fillId="0" borderId="102" xfId="0" applyBorder="1" applyAlignment="1" applyProtection="1">
      <alignment shrinkToFit="1"/>
      <protection/>
    </xf>
    <xf numFmtId="0" fontId="0" fillId="0" borderId="103" xfId="0" applyBorder="1" applyAlignment="1" applyProtection="1">
      <alignment horizontal="center"/>
      <protection/>
    </xf>
    <xf numFmtId="0" fontId="0" fillId="0" borderId="94" xfId="0" applyBorder="1" applyAlignment="1" applyProtection="1">
      <alignment shrinkToFit="1"/>
      <protection/>
    </xf>
    <xf numFmtId="0" fontId="0" fillId="0" borderId="104" xfId="0" applyBorder="1" applyAlignment="1" applyProtection="1">
      <alignment shrinkToFit="1"/>
      <protection/>
    </xf>
    <xf numFmtId="0" fontId="32" fillId="0" borderId="105" xfId="0" applyFont="1" applyBorder="1" applyAlignment="1" applyProtection="1">
      <alignment horizontal="center"/>
      <protection/>
    </xf>
    <xf numFmtId="0" fontId="0" fillId="0" borderId="106" xfId="0" applyBorder="1" applyAlignment="1" applyProtection="1">
      <alignment shrinkToFit="1"/>
      <protection/>
    </xf>
    <xf numFmtId="0" fontId="0" fillId="0" borderId="107" xfId="0" applyBorder="1" applyAlignment="1" applyProtection="1">
      <alignment shrinkToFit="1"/>
      <protection/>
    </xf>
    <xf numFmtId="0" fontId="0" fillId="0" borderId="108" xfId="0" applyBorder="1" applyAlignment="1" applyProtection="1">
      <alignment horizontal="center" shrinkToFit="1"/>
      <protection/>
    </xf>
    <xf numFmtId="0" fontId="0" fillId="0" borderId="102" xfId="0" applyBorder="1" applyAlignment="1" applyProtection="1">
      <alignment horizontal="center" shrinkToFit="1"/>
      <protection/>
    </xf>
    <xf numFmtId="0" fontId="0" fillId="0" borderId="109" xfId="0" applyBorder="1" applyAlignment="1" applyProtection="1">
      <alignment shrinkToFit="1"/>
      <protection/>
    </xf>
    <xf numFmtId="0" fontId="0" fillId="0" borderId="0" xfId="0" applyBorder="1" applyAlignment="1" applyProtection="1">
      <alignment shrinkToFit="1"/>
      <protection/>
    </xf>
    <xf numFmtId="0" fontId="0" fillId="0" borderId="110" xfId="0" applyBorder="1" applyAlignment="1" applyProtection="1">
      <alignment horizontal="center" shrinkToFit="1"/>
      <protection/>
    </xf>
    <xf numFmtId="0" fontId="0" fillId="0" borderId="111" xfId="0" applyBorder="1" applyAlignment="1" applyProtection="1">
      <alignment shrinkToFit="1"/>
      <protection/>
    </xf>
    <xf numFmtId="0" fontId="34" fillId="0" borderId="0" xfId="0" applyFont="1" applyAlignment="1">
      <alignment vertical="center"/>
    </xf>
    <xf numFmtId="0" fontId="0" fillId="0" borderId="112" xfId="0" applyBorder="1" applyAlignment="1" applyProtection="1">
      <alignment shrinkToFit="1"/>
      <protection/>
    </xf>
    <xf numFmtId="0" fontId="12" fillId="0" borderId="53" xfId="0" applyFont="1" applyBorder="1" applyAlignment="1" applyProtection="1">
      <alignment horizontal="center" vertical="center"/>
      <protection hidden="1"/>
    </xf>
    <xf numFmtId="0" fontId="0" fillId="0" borderId="113" xfId="0" applyBorder="1" applyAlignment="1">
      <alignment horizontal="center"/>
    </xf>
    <xf numFmtId="0" fontId="12" fillId="0" borderId="114" xfId="0" applyFont="1" applyBorder="1" applyAlignment="1" applyProtection="1">
      <alignment horizontal="left"/>
      <protection/>
    </xf>
    <xf numFmtId="0" fontId="0" fillId="0" borderId="114" xfId="0" applyBorder="1" applyAlignment="1" applyProtection="1">
      <alignment/>
      <protection/>
    </xf>
    <xf numFmtId="0" fontId="0" fillId="0" borderId="114" xfId="0" applyBorder="1" applyAlignment="1" applyProtection="1">
      <alignment horizontal="center"/>
      <protection/>
    </xf>
    <xf numFmtId="0" fontId="0" fillId="0" borderId="115" xfId="0" applyBorder="1" applyAlignment="1" applyProtection="1">
      <alignment horizontal="center"/>
      <protection/>
    </xf>
    <xf numFmtId="0" fontId="0" fillId="0" borderId="89" xfId="0" applyBorder="1" applyAlignment="1">
      <alignment horizontal="center"/>
    </xf>
    <xf numFmtId="0" fontId="0" fillId="0" borderId="0" xfId="0" applyBorder="1" applyAlignment="1" applyProtection="1">
      <alignment horizontal="center" shrinkToFit="1"/>
      <protection/>
    </xf>
    <xf numFmtId="0" fontId="0" fillId="0" borderId="53" xfId="0" applyBorder="1" applyAlignment="1" applyProtection="1">
      <alignment horizontal="center" shrinkToFit="1"/>
      <protection/>
    </xf>
    <xf numFmtId="0" fontId="0" fillId="0" borderId="0" xfId="0" applyBorder="1" applyAlignment="1" applyProtection="1">
      <alignment horizontal="center"/>
      <protection/>
    </xf>
    <xf numFmtId="0" fontId="32" fillId="0" borderId="0" xfId="0" applyFont="1" applyBorder="1" applyAlignment="1" applyProtection="1">
      <alignment shrinkToFit="1"/>
      <protection/>
    </xf>
    <xf numFmtId="0" fontId="0" fillId="0" borderId="0" xfId="0" applyBorder="1" applyAlignment="1" applyProtection="1">
      <alignment/>
      <protection/>
    </xf>
    <xf numFmtId="0" fontId="0" fillId="0" borderId="53" xfId="0" applyBorder="1" applyAlignment="1" applyProtection="1">
      <alignment horizontal="center"/>
      <protection/>
    </xf>
    <xf numFmtId="0" fontId="0" fillId="0" borderId="116" xfId="0" applyBorder="1" applyAlignment="1">
      <alignment horizontal="center"/>
    </xf>
    <xf numFmtId="0" fontId="0" fillId="0" borderId="78" xfId="0" applyBorder="1" applyAlignment="1" applyProtection="1">
      <alignment horizontal="center"/>
      <protection/>
    </xf>
    <xf numFmtId="0" fontId="0" fillId="0" borderId="78" xfId="0" applyBorder="1" applyAlignment="1" applyProtection="1">
      <alignment/>
      <protection/>
    </xf>
    <xf numFmtId="0" fontId="0" fillId="0" borderId="117" xfId="0" applyBorder="1" applyAlignment="1" applyProtection="1">
      <alignment horizontal="center"/>
      <protection/>
    </xf>
    <xf numFmtId="0" fontId="2" fillId="0" borderId="44" xfId="61" applyFont="1" applyBorder="1">
      <alignment/>
      <protection/>
    </xf>
    <xf numFmtId="0" fontId="2" fillId="0" borderId="118" xfId="61" applyBorder="1" applyAlignment="1">
      <alignment horizontal="center" wrapText="1"/>
      <protection/>
    </xf>
    <xf numFmtId="0" fontId="2" fillId="0" borderId="118" xfId="61" applyBorder="1" applyAlignment="1">
      <alignment horizontal="center" vertical="center"/>
      <protection/>
    </xf>
    <xf numFmtId="0" fontId="0" fillId="0" borderId="84" xfId="0" applyBorder="1" applyAlignment="1">
      <alignment/>
    </xf>
    <xf numFmtId="0" fontId="0" fillId="0" borderId="119" xfId="0" applyBorder="1" applyAlignment="1">
      <alignment/>
    </xf>
    <xf numFmtId="0" fontId="2" fillId="0" borderId="0" xfId="61" applyFont="1">
      <alignment/>
      <protection/>
    </xf>
    <xf numFmtId="0" fontId="2" fillId="0" borderId="96" xfId="61" applyFont="1" applyBorder="1">
      <alignment/>
      <protection/>
    </xf>
    <xf numFmtId="0" fontId="2" fillId="0" borderId="94" xfId="61" applyBorder="1" applyAlignment="1">
      <alignment horizontal="center" wrapText="1"/>
      <protection/>
    </xf>
    <xf numFmtId="0" fontId="2" fillId="0" borderId="94" xfId="61" applyBorder="1" applyAlignment="1">
      <alignment horizontal="center" vertical="center"/>
      <protection/>
    </xf>
    <xf numFmtId="0" fontId="2" fillId="0" borderId="120" xfId="61" applyBorder="1" applyAlignment="1">
      <alignment horizontal="center"/>
      <protection/>
    </xf>
    <xf numFmtId="0" fontId="2" fillId="0" borderId="120" xfId="61" applyFont="1" applyBorder="1">
      <alignment/>
      <protection/>
    </xf>
    <xf numFmtId="0" fontId="0" fillId="0" borderId="97" xfId="0" applyFill="1" applyBorder="1" applyAlignment="1">
      <alignment/>
    </xf>
    <xf numFmtId="0" fontId="0" fillId="0" borderId="0" xfId="0" applyFill="1" applyAlignment="1">
      <alignment/>
    </xf>
    <xf numFmtId="0" fontId="0" fillId="0" borderId="0" xfId="0" applyFill="1" applyBorder="1" applyAlignment="1">
      <alignment/>
    </xf>
    <xf numFmtId="0" fontId="0" fillId="32" borderId="0" xfId="0" applyFill="1" applyBorder="1" applyAlignment="1">
      <alignment/>
    </xf>
    <xf numFmtId="0" fontId="0" fillId="33" borderId="0" xfId="0" applyFill="1" applyAlignment="1">
      <alignment/>
    </xf>
    <xf numFmtId="0" fontId="0" fillId="0" borderId="0" xfId="0" applyBorder="1" applyAlignment="1" applyProtection="1">
      <alignment horizontal="center" shrinkToFit="1"/>
      <protection/>
    </xf>
    <xf numFmtId="0" fontId="39" fillId="0" borderId="0" xfId="0" applyFont="1" applyAlignment="1">
      <alignment horizontal="left"/>
    </xf>
    <xf numFmtId="0" fontId="0" fillId="0" borderId="113" xfId="0" applyBorder="1" applyAlignment="1" applyProtection="1">
      <alignment horizontal="center"/>
      <protection locked="0"/>
    </xf>
    <xf numFmtId="0" fontId="0" fillId="0" borderId="115" xfId="0" applyBorder="1" applyAlignment="1" applyProtection="1">
      <alignment horizontal="center"/>
      <protection locked="0"/>
    </xf>
    <xf numFmtId="0" fontId="0" fillId="0" borderId="116" xfId="0" applyBorder="1" applyAlignment="1" applyProtection="1">
      <alignment horizontal="center"/>
      <protection locked="0"/>
    </xf>
    <xf numFmtId="0" fontId="0" fillId="0" borderId="117" xfId="0" applyBorder="1" applyAlignment="1" applyProtection="1">
      <alignment horizontal="center"/>
      <protection locked="0"/>
    </xf>
    <xf numFmtId="0" fontId="0" fillId="0" borderId="89" xfId="0" applyBorder="1" applyAlignment="1">
      <alignment horizontal="left"/>
    </xf>
    <xf numFmtId="0" fontId="32" fillId="0" borderId="121" xfId="0" applyFont="1" applyBorder="1" applyAlignment="1" applyProtection="1">
      <alignment horizontal="center" shrinkToFit="1"/>
      <protection/>
    </xf>
    <xf numFmtId="0" fontId="32" fillId="0" borderId="110" xfId="0" applyFont="1" applyBorder="1" applyAlignment="1" applyProtection="1">
      <alignment horizontal="center" shrinkToFit="1"/>
      <protection/>
    </xf>
    <xf numFmtId="0" fontId="32" fillId="0" borderId="31" xfId="0" applyFont="1" applyBorder="1" applyAlignment="1" applyProtection="1">
      <alignment horizontal="center" shrinkToFit="1"/>
      <protection/>
    </xf>
    <xf numFmtId="0" fontId="32" fillId="0" borderId="44" xfId="0" applyFont="1" applyBorder="1" applyAlignment="1" applyProtection="1">
      <alignment horizontal="center" shrinkToFit="1"/>
      <protection/>
    </xf>
    <xf numFmtId="0" fontId="0" fillId="0" borderId="122" xfId="0" applyBorder="1" applyAlignment="1" applyProtection="1">
      <alignment horizontal="center" shrinkToFit="1"/>
      <protection/>
    </xf>
    <xf numFmtId="0" fontId="0" fillId="0" borderId="123" xfId="0" applyBorder="1" applyAlignment="1" applyProtection="1">
      <alignment horizontal="center" shrinkToFit="1"/>
      <protection/>
    </xf>
    <xf numFmtId="0" fontId="0" fillId="0" borderId="124" xfId="0" applyBorder="1" applyAlignment="1" applyProtection="1">
      <alignment horizontal="center" shrinkToFit="1"/>
      <protection/>
    </xf>
    <xf numFmtId="0" fontId="0" fillId="0" borderId="125" xfId="0" applyBorder="1" applyAlignment="1" applyProtection="1">
      <alignment horizontal="center" shrinkToFit="1"/>
      <protection/>
    </xf>
    <xf numFmtId="0" fontId="0" fillId="0" borderId="126" xfId="0" applyBorder="1" applyAlignment="1" applyProtection="1">
      <alignment horizontal="center" shrinkToFit="1"/>
      <protection/>
    </xf>
    <xf numFmtId="0" fontId="0" fillId="0" borderId="127" xfId="0" applyBorder="1" applyAlignment="1" applyProtection="1">
      <alignment horizontal="center" shrinkToFit="1"/>
      <protection/>
    </xf>
    <xf numFmtId="0" fontId="0" fillId="0" borderId="128" xfId="0" applyBorder="1" applyAlignment="1" applyProtection="1">
      <alignment horizontal="center" shrinkToFit="1"/>
      <protection/>
    </xf>
    <xf numFmtId="0" fontId="0" fillId="0" borderId="129" xfId="0" applyBorder="1" applyAlignment="1" applyProtection="1">
      <alignment horizontal="center" shrinkToFit="1"/>
      <protection/>
    </xf>
    <xf numFmtId="0" fontId="0" fillId="0" borderId="130" xfId="0" applyBorder="1" applyAlignment="1" applyProtection="1">
      <alignment horizontal="center" shrinkToFit="1"/>
      <protection/>
    </xf>
    <xf numFmtId="0" fontId="0" fillId="0" borderId="131" xfId="0" applyBorder="1" applyAlignment="1" applyProtection="1">
      <alignment horizontal="center" shrinkToFit="1"/>
      <protection/>
    </xf>
    <xf numFmtId="0" fontId="0" fillId="0" borderId="132" xfId="0" applyBorder="1" applyAlignment="1" applyProtection="1">
      <alignment horizontal="center" shrinkToFit="1"/>
      <protection/>
    </xf>
    <xf numFmtId="0" fontId="39" fillId="0" borderId="78" xfId="0" applyFont="1" applyBorder="1" applyAlignment="1">
      <alignment horizontal="left"/>
    </xf>
    <xf numFmtId="0" fontId="0" fillId="0" borderId="110" xfId="0" applyBorder="1" applyAlignment="1" applyProtection="1">
      <alignment horizontal="center" shrinkToFit="1"/>
      <protection/>
    </xf>
    <xf numFmtId="0" fontId="0" fillId="0" borderId="98" xfId="0" applyBorder="1" applyAlignment="1" applyProtection="1">
      <alignment horizontal="center" shrinkToFit="1"/>
      <protection/>
    </xf>
    <xf numFmtId="0" fontId="0" fillId="0" borderId="94" xfId="0" applyBorder="1" applyAlignment="1" applyProtection="1">
      <alignment horizontal="center" shrinkToFit="1"/>
      <protection/>
    </xf>
    <xf numFmtId="0" fontId="0" fillId="0" borderId="104" xfId="0" applyBorder="1" applyAlignment="1" applyProtection="1">
      <alignment horizontal="center" shrinkToFit="1"/>
      <protection/>
    </xf>
    <xf numFmtId="0" fontId="0" fillId="0" borderId="133" xfId="0" applyBorder="1" applyAlignment="1" applyProtection="1">
      <alignment horizontal="center" shrinkToFit="1"/>
      <protection/>
    </xf>
    <xf numFmtId="0" fontId="0" fillId="0" borderId="134" xfId="0" applyBorder="1" applyAlignment="1" applyProtection="1">
      <alignment horizontal="center" shrinkToFit="1"/>
      <protection/>
    </xf>
    <xf numFmtId="0" fontId="0" fillId="0" borderId="135" xfId="0" applyBorder="1" applyAlignment="1" applyProtection="1">
      <alignment horizontal="center" shrinkToFit="1"/>
      <protection/>
    </xf>
    <xf numFmtId="0" fontId="0" fillId="0" borderId="106" xfId="0" applyBorder="1" applyAlignment="1" applyProtection="1">
      <alignment horizontal="center" vertical="center" shrinkToFit="1"/>
      <protection locked="0"/>
    </xf>
    <xf numFmtId="0" fontId="0" fillId="0" borderId="107" xfId="0" applyBorder="1" applyAlignment="1" applyProtection="1">
      <alignment horizontal="center" vertical="center" shrinkToFit="1"/>
      <protection locked="0"/>
    </xf>
    <xf numFmtId="0" fontId="32" fillId="0" borderId="121" xfId="0" applyFont="1" applyBorder="1" applyAlignment="1">
      <alignment horizontal="center" vertical="center" shrinkToFit="1"/>
    </xf>
    <xf numFmtId="0" fontId="32" fillId="0" borderId="110" xfId="0" applyFont="1" applyBorder="1" applyAlignment="1">
      <alignment horizontal="center" vertical="center" shrinkToFit="1"/>
    </xf>
    <xf numFmtId="0" fontId="32" fillId="0" borderId="98" xfId="0" applyFont="1" applyBorder="1" applyAlignment="1">
      <alignment horizontal="center" vertical="center" shrinkToFit="1"/>
    </xf>
    <xf numFmtId="0" fontId="0" fillId="0" borderId="100"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105" xfId="0" applyBorder="1" applyAlignment="1" applyProtection="1">
      <alignment horizontal="center" vertical="center"/>
      <protection locked="0"/>
    </xf>
    <xf numFmtId="0" fontId="0" fillId="0" borderId="106" xfId="0" applyBorder="1" applyAlignment="1" applyProtection="1">
      <alignment horizontal="center" vertical="center"/>
      <protection locked="0"/>
    </xf>
    <xf numFmtId="0" fontId="0" fillId="0" borderId="84" xfId="0" applyBorder="1" applyAlignment="1" applyProtection="1">
      <alignment horizontal="center" vertical="center" shrinkToFit="1"/>
      <protection locked="0"/>
    </xf>
    <xf numFmtId="0" fontId="0" fillId="0" borderId="101" xfId="0" applyBorder="1" applyAlignment="1" applyProtection="1">
      <alignment horizontal="center" vertical="center" shrinkToFit="1"/>
      <protection locked="0"/>
    </xf>
    <xf numFmtId="0" fontId="32" fillId="0" borderId="84" xfId="0" applyFont="1" applyBorder="1" applyAlignment="1">
      <alignment horizontal="center" vertical="center" shrinkToFit="1"/>
    </xf>
    <xf numFmtId="0" fontId="32" fillId="0" borderId="101" xfId="0" applyFont="1" applyBorder="1" applyAlignment="1">
      <alignment horizontal="center" vertical="center" shrinkToFit="1"/>
    </xf>
    <xf numFmtId="49" fontId="20" fillId="0" borderId="0"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6" fillId="0" borderId="0" xfId="0" applyFont="1" applyFill="1" applyBorder="1" applyAlignment="1">
      <alignment horizontal="center" vertical="center" shrinkToFit="1"/>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旧NANS21出雲陸上データ" xfId="61"/>
    <cellStyle name="Followed Hyperlink" xfId="62"/>
    <cellStyle name="良い" xfId="63"/>
  </cellStyles>
  <dxfs count="12">
    <dxf>
      <fill>
        <patternFill patternType="none">
          <bgColor indexed="65"/>
        </patternFill>
      </fill>
    </dxf>
    <dxf>
      <font>
        <b/>
        <i/>
        <color indexed="9"/>
      </font>
      <fill>
        <patternFill>
          <bgColor indexed="10"/>
        </patternFill>
      </fill>
    </dxf>
    <dxf>
      <font>
        <color indexed="9"/>
      </font>
    </dxf>
    <dxf>
      <fill>
        <patternFill patternType="none">
          <bgColor indexed="65"/>
        </patternFill>
      </fill>
    </dxf>
    <dxf>
      <font>
        <b/>
        <i/>
        <color indexed="9"/>
      </font>
      <fill>
        <patternFill>
          <bgColor indexed="10"/>
        </patternFill>
      </fill>
    </dxf>
    <dxf>
      <font>
        <color indexed="9"/>
      </font>
    </dxf>
    <dxf>
      <font>
        <b/>
        <i val="0"/>
        <color indexed="10"/>
      </font>
    </dxf>
    <dxf>
      <font>
        <b/>
        <i val="0"/>
        <color indexed="9"/>
      </font>
      <fill>
        <patternFill>
          <bgColor indexed="10"/>
        </patternFill>
      </fill>
    </dxf>
    <dxf>
      <font>
        <b/>
        <i val="0"/>
        <color rgb="FFFFFFFF"/>
      </font>
      <fill>
        <patternFill>
          <bgColor rgb="FFFF0000"/>
        </patternFill>
      </fill>
      <border/>
    </dxf>
    <dxf>
      <font>
        <b/>
        <i val="0"/>
        <color rgb="FFFF0000"/>
      </font>
      <border/>
    </dxf>
    <dxf>
      <font>
        <color rgb="FFFFFFFF"/>
      </font>
      <border/>
    </dxf>
    <dxf>
      <font>
        <b/>
        <i/>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1085850</xdr:colOff>
      <xdr:row>6</xdr:row>
      <xdr:rowOff>228600</xdr:rowOff>
    </xdr:from>
    <xdr:to>
      <xdr:col>11</xdr:col>
      <xdr:colOff>295275</xdr:colOff>
      <xdr:row>80</xdr:row>
      <xdr:rowOff>66675</xdr:rowOff>
    </xdr:to>
    <xdr:sp>
      <xdr:nvSpPr>
        <xdr:cNvPr id="1" name="Text Box 7"/>
        <xdr:cNvSpPr txBox="1">
          <a:spLocks noChangeArrowheads="1"/>
        </xdr:cNvSpPr>
      </xdr:nvSpPr>
      <xdr:spPr>
        <a:xfrm>
          <a:off x="7296150" y="2162175"/>
          <a:ext cx="4067175" cy="781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右上に</a:t>
          </a:r>
          <a:r>
            <a:rPr lang="en-US" cap="none" sz="1200" b="0" i="0" u="none" baseline="0">
              <a:solidFill>
                <a:srgbClr val="FF0000"/>
              </a:solidFill>
              <a:latin typeface="ＭＳ 明朝"/>
              <a:ea typeface="ＭＳ 明朝"/>
              <a:cs typeface="ＭＳ 明朝"/>
            </a:rPr>
            <a:t>小さい赤の三角が表示されたセル</a:t>
          </a:r>
          <a:r>
            <a:rPr lang="en-US" cap="none" sz="1200" b="0" i="0" u="none" baseline="0">
              <a:solidFill>
                <a:srgbClr val="000000"/>
              </a:solidFill>
              <a:latin typeface="ＭＳ 明朝"/>
              <a:ea typeface="ＭＳ 明朝"/>
              <a:cs typeface="ＭＳ 明朝"/>
            </a:rPr>
            <a:t>にカーソルを持って行くと</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入力要領コメントが表示されます。そのコメントに従って入力して下さい。
</a:t>
          </a:r>
          <a:r>
            <a:rPr lang="en-US" cap="none" sz="1200" b="0" i="0" u="none" baseline="0">
              <a:solidFill>
                <a:srgbClr val="000000"/>
              </a:solidFill>
              <a:latin typeface="ＭＳ 明朝"/>
              <a:ea typeface="ＭＳ 明朝"/>
              <a:cs typeface="ＭＳ 明朝"/>
            </a:rPr>
            <a:t>
</a:t>
          </a:r>
        </a:p>
      </xdr:txBody>
    </xdr:sp>
    <xdr:clientData/>
  </xdr:twoCellAnchor>
  <xdr:twoCellAnchor editAs="absolute">
    <xdr:from>
      <xdr:col>9</xdr:col>
      <xdr:colOff>1095375</xdr:colOff>
      <xdr:row>80</xdr:row>
      <xdr:rowOff>238125</xdr:rowOff>
    </xdr:from>
    <xdr:to>
      <xdr:col>11</xdr:col>
      <xdr:colOff>304800</xdr:colOff>
      <xdr:row>83</xdr:row>
      <xdr:rowOff>19050</xdr:rowOff>
    </xdr:to>
    <xdr:sp>
      <xdr:nvSpPr>
        <xdr:cNvPr id="2" name="Text Box 9"/>
        <xdr:cNvSpPr txBox="1">
          <a:spLocks noChangeArrowheads="1"/>
        </xdr:cNvSpPr>
      </xdr:nvSpPr>
      <xdr:spPr>
        <a:xfrm>
          <a:off x="7305675" y="3114675"/>
          <a:ext cx="4067175" cy="4476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入力の必要ないセルに入力すると警告が出ます。ＯＫボタンを押して下さい。</a:t>
          </a:r>
        </a:p>
      </xdr:txBody>
    </xdr:sp>
    <xdr:clientData/>
  </xdr:twoCellAnchor>
  <xdr:twoCellAnchor editAs="absolute">
    <xdr:from>
      <xdr:col>9</xdr:col>
      <xdr:colOff>1123950</xdr:colOff>
      <xdr:row>84</xdr:row>
      <xdr:rowOff>19050</xdr:rowOff>
    </xdr:from>
    <xdr:to>
      <xdr:col>11</xdr:col>
      <xdr:colOff>333375</xdr:colOff>
      <xdr:row>86</xdr:row>
      <xdr:rowOff>66675</xdr:rowOff>
    </xdr:to>
    <xdr:sp>
      <xdr:nvSpPr>
        <xdr:cNvPr id="3" name="Text Box 10"/>
        <xdr:cNvSpPr txBox="1">
          <a:spLocks noChangeArrowheads="1"/>
        </xdr:cNvSpPr>
      </xdr:nvSpPr>
      <xdr:spPr>
        <a:xfrm>
          <a:off x="7334250" y="3762375"/>
          <a:ext cx="4067175" cy="4381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FF"/>
              </a:solidFill>
              <a:latin typeface="ＭＳ ゴシック"/>
              <a:ea typeface="ＭＳ ゴシック"/>
              <a:cs typeface="ＭＳ ゴシック"/>
            </a:rPr>
            <a:t>男子名簿、女子名簿シートも同じ要領でコメントに従って入力して下さい。</a:t>
          </a:r>
          <a:r>
            <a:rPr lang="en-US" cap="none" sz="1200" b="0" i="0" u="none" baseline="0">
              <a:solidFill>
                <a:srgbClr val="000000"/>
              </a:solidFill>
              <a:latin typeface="ＭＳ 明朝"/>
              <a:ea typeface="ＭＳ 明朝"/>
              <a:cs typeface="ＭＳ 明朝"/>
            </a:rPr>
            <a:t>
</a:t>
          </a:r>
        </a:p>
      </xdr:txBody>
    </xdr:sp>
    <xdr:clientData/>
  </xdr:twoCellAnchor>
  <xdr:twoCellAnchor>
    <xdr:from>
      <xdr:col>1</xdr:col>
      <xdr:colOff>180975</xdr:colOff>
      <xdr:row>90</xdr:row>
      <xdr:rowOff>123825</xdr:rowOff>
    </xdr:from>
    <xdr:to>
      <xdr:col>9</xdr:col>
      <xdr:colOff>1419225</xdr:colOff>
      <xdr:row>94</xdr:row>
      <xdr:rowOff>161925</xdr:rowOff>
    </xdr:to>
    <xdr:sp>
      <xdr:nvSpPr>
        <xdr:cNvPr id="4" name="テキスト ボックス 5"/>
        <xdr:cNvSpPr txBox="1">
          <a:spLocks noChangeArrowheads="1"/>
        </xdr:cNvSpPr>
      </xdr:nvSpPr>
      <xdr:spPr>
        <a:xfrm>
          <a:off x="457200" y="5095875"/>
          <a:ext cx="7172325" cy="8001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一般、大学、高校は個人種目、</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Arial"/>
              <a:ea typeface="Arial"/>
              <a:cs typeface="Arial"/>
            </a:rPr>
            <a:t>種目毎</a:t>
          </a:r>
          <a:r>
            <a:rPr lang="en-US" cap="none" sz="1100" b="0" i="0" u="none" baseline="0">
              <a:solidFill>
                <a:srgbClr val="000000"/>
              </a:solidFill>
              <a:latin typeface="ＭＳ Ｐゴシック"/>
              <a:ea typeface="ＭＳ Ｐゴシック"/>
              <a:cs typeface="ＭＳ Ｐゴシック"/>
            </a:rPr>
            <a:t>に</a:t>
          </a:r>
          <a:r>
            <a:rPr lang="en-US" cap="none" sz="1100" b="0" i="0" u="none" baseline="0">
              <a:solidFill>
                <a:srgbClr val="FF0000"/>
              </a:solidFill>
              <a:latin typeface="ＭＳ Ｐゴシック"/>
              <a:ea typeface="ＭＳ Ｐゴシック"/>
              <a:cs typeface="ＭＳ Ｐゴシック"/>
            </a:rPr>
            <a:t>１０００円</a:t>
          </a:r>
          <a:r>
            <a:rPr lang="en-US" cap="none" sz="1100" b="0" i="0" u="none" baseline="0">
              <a:solidFill>
                <a:srgbClr val="000000"/>
              </a:solidFill>
              <a:latin typeface="Arial"/>
              <a:ea typeface="Arial"/>
              <a:cs typeface="Arial"/>
            </a:rPr>
            <a:t>とし、リレー</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FF0000"/>
              </a:solidFill>
              <a:latin typeface="ＭＳ Ｐゴシック"/>
              <a:ea typeface="ＭＳ Ｐゴシック"/>
              <a:cs typeface="ＭＳ Ｐゴシック"/>
            </a:rPr>
            <a:t>１５００円</a:t>
          </a:r>
          <a:r>
            <a:rPr lang="en-US" cap="none" sz="1100" b="0" i="0" u="none" baseline="0">
              <a:solidFill>
                <a:srgbClr val="000000"/>
              </a:solidFill>
              <a:latin typeface="ＭＳ Ｐゴシック"/>
              <a:ea typeface="ＭＳ Ｐゴシック"/>
              <a:cs typeface="ＭＳ Ｐゴシック"/>
            </a:rPr>
            <a:t>とする。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中学生は個人種目、１種目毎に</a:t>
          </a:r>
          <a:r>
            <a:rPr lang="en-US" cap="none" sz="1100" b="0" i="0" u="none" baseline="0">
              <a:solidFill>
                <a:srgbClr val="FF0000"/>
              </a:solidFill>
              <a:latin typeface="ＭＳ Ｐゴシック"/>
              <a:ea typeface="ＭＳ Ｐゴシック"/>
              <a:cs typeface="ＭＳ Ｐゴシック"/>
            </a:rPr>
            <a:t>５００円</a:t>
          </a:r>
          <a:r>
            <a:rPr lang="en-US" cap="none" sz="1100" b="0" i="0" u="none" baseline="0">
              <a:solidFill>
                <a:srgbClr val="000000"/>
              </a:solidFill>
              <a:latin typeface="ＭＳ Ｐゴシック"/>
              <a:ea typeface="ＭＳ Ｐゴシック"/>
              <a:cs typeface="ＭＳ Ｐゴシック"/>
            </a:rPr>
            <a:t>とし、リレーは、</a:t>
          </a:r>
          <a:r>
            <a:rPr lang="en-US" cap="none" sz="1100" b="0" i="0" u="none" baseline="0">
              <a:solidFill>
                <a:srgbClr val="FF0000"/>
              </a:solidFill>
              <a:latin typeface="ＭＳ Ｐゴシック"/>
              <a:ea typeface="ＭＳ Ｐゴシック"/>
              <a:cs typeface="ＭＳ Ｐゴシック"/>
            </a:rPr>
            <a:t>８００円</a:t>
          </a:r>
          <a:r>
            <a:rPr lang="en-US" cap="none" sz="1100" b="0" i="0" u="none" baseline="0">
              <a:solidFill>
                <a:srgbClr val="000000"/>
              </a:solidFill>
              <a:latin typeface="ＭＳ Ｐゴシック"/>
              <a:ea typeface="ＭＳ Ｐゴシック"/>
              <a:cs typeface="ＭＳ Ｐゴシック"/>
            </a:rPr>
            <a:t>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Arial"/>
              <a:ea typeface="Arial"/>
              <a:cs typeface="Arial"/>
            </a:rPr>
            <a:t>小学生は個人種目、１種目</a:t>
          </a:r>
          <a:r>
            <a:rPr lang="en-US" cap="none" sz="1100" b="0" i="0" u="none" baseline="0">
              <a:solidFill>
                <a:srgbClr val="000000"/>
              </a:solidFill>
              <a:latin typeface="ＭＳ Ｐゴシック"/>
              <a:ea typeface="ＭＳ Ｐゴシック"/>
              <a:cs typeface="ＭＳ Ｐゴシック"/>
            </a:rPr>
            <a:t>毎に</a:t>
          </a:r>
          <a:r>
            <a:rPr lang="en-US" cap="none" sz="1100" b="0" i="0" u="none" baseline="0">
              <a:solidFill>
                <a:srgbClr val="FF0000"/>
              </a:solidFill>
              <a:latin typeface="ＭＳ Ｐゴシック"/>
              <a:ea typeface="ＭＳ Ｐゴシック"/>
              <a:cs typeface="ＭＳ Ｐゴシック"/>
            </a:rPr>
            <a:t>３００円</a:t>
          </a:r>
          <a:r>
            <a:rPr lang="en-US" cap="none" sz="1100" b="0" i="0" u="none" baseline="0">
              <a:solidFill>
                <a:srgbClr val="000000"/>
              </a:solidFill>
              <a:latin typeface="ＭＳ Ｐゴシック"/>
              <a:ea typeface="ＭＳ Ｐゴシック"/>
              <a:cs typeface="ＭＳ Ｐゴシック"/>
            </a:rPr>
            <a:t>とし、リレーは、</a:t>
          </a:r>
          <a:r>
            <a:rPr lang="en-US" cap="none" sz="1100" b="0" i="0" u="none" baseline="0">
              <a:solidFill>
                <a:srgbClr val="FF0000"/>
              </a:solidFill>
              <a:latin typeface="ＭＳ Ｐゴシック"/>
              <a:ea typeface="ＭＳ Ｐゴシック"/>
              <a:cs typeface="ＭＳ Ｐゴシック"/>
            </a:rPr>
            <a:t>５００円</a:t>
          </a:r>
          <a:r>
            <a:rPr lang="en-US" cap="none" sz="1100" b="0" i="0" u="none" baseline="0">
              <a:solidFill>
                <a:srgbClr val="000000"/>
              </a:solidFill>
              <a:latin typeface="ＭＳ Ｐゴシック"/>
              <a:ea typeface="ＭＳ Ｐゴシック"/>
              <a:cs typeface="ＭＳ Ｐゴシック"/>
            </a:rPr>
            <a:t>とする。</a:t>
          </a:r>
        </a:p>
      </xdr:txBody>
    </xdr:sp>
    <xdr:clientData/>
  </xdr:twoCellAnchor>
  <xdr:twoCellAnchor>
    <xdr:from>
      <xdr:col>3</xdr:col>
      <xdr:colOff>228600</xdr:colOff>
      <xdr:row>112</xdr:row>
      <xdr:rowOff>123825</xdr:rowOff>
    </xdr:from>
    <xdr:to>
      <xdr:col>9</xdr:col>
      <xdr:colOff>1466850</xdr:colOff>
      <xdr:row>116</xdr:row>
      <xdr:rowOff>28575</xdr:rowOff>
    </xdr:to>
    <xdr:sp>
      <xdr:nvSpPr>
        <xdr:cNvPr id="5" name="四角形吹き出し 6"/>
        <xdr:cNvSpPr>
          <a:spLocks/>
        </xdr:cNvSpPr>
      </xdr:nvSpPr>
      <xdr:spPr>
        <a:xfrm>
          <a:off x="2695575" y="9324975"/>
          <a:ext cx="4981575" cy="628650"/>
        </a:xfrm>
        <a:prstGeom prst="wedgeRectCallout">
          <a:avLst>
            <a:gd name="adj1" fmla="val -64402"/>
            <a:gd name="adj2" fmla="val -58712"/>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計算式に間違いがあることも考えられますので、</a:t>
          </a:r>
          <a:r>
            <a:rPr lang="en-US" cap="none" sz="1100" b="0" i="0" u="none" baseline="0">
              <a:solidFill>
                <a:srgbClr val="000000"/>
              </a:solidFill>
            </a:rPr>
            <a:t>
</a:t>
          </a:r>
          <a:r>
            <a:rPr lang="en-US" cap="none" sz="1100" b="0" i="0" u="none" baseline="0">
              <a:solidFill>
                <a:srgbClr val="000000"/>
              </a:solidFill>
            </a:rPr>
            <a:t>必ず名簿を見ながらの最終確認をお願いします。</a:t>
          </a:r>
        </a:p>
      </xdr:txBody>
    </xdr:sp>
    <xdr:clientData/>
  </xdr:twoCellAnchor>
  <xdr:twoCellAnchor editAs="absolute">
    <xdr:from>
      <xdr:col>3</xdr:col>
      <xdr:colOff>819150</xdr:colOff>
      <xdr:row>1</xdr:row>
      <xdr:rowOff>114300</xdr:rowOff>
    </xdr:from>
    <xdr:to>
      <xdr:col>7</xdr:col>
      <xdr:colOff>295275</xdr:colOff>
      <xdr:row>5</xdr:row>
      <xdr:rowOff>266700</xdr:rowOff>
    </xdr:to>
    <xdr:sp>
      <xdr:nvSpPr>
        <xdr:cNvPr id="6" name="Comment 14" hidden="1"/>
        <xdr:cNvSpPr>
          <a:spLocks/>
        </xdr:cNvSpPr>
      </xdr:nvSpPr>
      <xdr:spPr>
        <a:xfrm>
          <a:off x="3286125" y="447675"/>
          <a:ext cx="2371725" cy="1438275"/>
        </a:xfrm>
        <a:prstGeom prst="verticalScroll">
          <a:avLst/>
        </a:prstGeom>
        <a:solidFill>
          <a:srgbClr val="FFFFE1"/>
        </a:solidFill>
        <a:ln w="9525" cmpd="sng">
          <a:solidFill>
            <a:srgbClr val="000000"/>
          </a:solidFill>
          <a:headEnd type="none"/>
          <a:tailEnd type="none"/>
        </a:ln>
      </xdr:spPr>
      <xdr:txBody>
        <a:bodyPr vertOverflow="clip" wrap="square" lIns="90000" tIns="46800" rIns="90000" bIns="46800"/>
        <a:p>
          <a:pPr algn="l">
            <a:defRPr/>
          </a:pPr>
          <a:r>
            <a:rPr lang="en-US" cap="none" sz="900" b="1" i="0" u="none" baseline="0">
              <a:solidFill>
                <a:srgbClr val="FF0000"/>
              </a:solidFill>
            </a:rPr>
            <a:t>都道府県名</a:t>
          </a:r>
          <a:r>
            <a:rPr lang="en-US" cap="none" sz="900" b="0" i="0" u="none" baseline="0"/>
            <a:t>
　セルをクリックして右下に現れる▼をクリックすると、都道府県リストが表示されますので、クリックして選択します。間違ったら再度繰り返すか、Deleteキーで削除します。</a:t>
          </a:r>
        </a:p>
      </xdr:txBody>
    </xdr:sp>
    <xdr:clientData/>
  </xdr:twoCellAnchor>
  <xdr:twoCellAnchor editAs="absolute">
    <xdr:from>
      <xdr:col>3</xdr:col>
      <xdr:colOff>180975</xdr:colOff>
      <xdr:row>7</xdr:row>
      <xdr:rowOff>85725</xdr:rowOff>
    </xdr:from>
    <xdr:to>
      <xdr:col>5</xdr:col>
      <xdr:colOff>504825</xdr:colOff>
      <xdr:row>86</xdr:row>
      <xdr:rowOff>76200</xdr:rowOff>
    </xdr:to>
    <xdr:sp>
      <xdr:nvSpPr>
        <xdr:cNvPr id="7" name="Comment 17" hidden="1"/>
        <xdr:cNvSpPr>
          <a:spLocks/>
        </xdr:cNvSpPr>
      </xdr:nvSpPr>
      <xdr:spPr>
        <a:xfrm>
          <a:off x="2647950" y="2333625"/>
          <a:ext cx="2038350" cy="18764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登録団体名</a:t>
          </a:r>
          <a:r>
            <a:rPr lang="en-US" cap="none" sz="900" b="0" i="0" u="none" baseline="0"/>
            <a:t>
　学校名、クラブ名等を全角６文字以内で入力します。大会プログラムに記載されます。６文字を越えるとエラー表示がされます。エラーとなったら再試行ボタンをおして再度６文字以内で入力します。</a:t>
          </a:r>
        </a:p>
      </xdr:txBody>
    </xdr:sp>
    <xdr:clientData/>
  </xdr:twoCellAnchor>
  <xdr:twoCellAnchor editAs="absolute">
    <xdr:from>
      <xdr:col>5</xdr:col>
      <xdr:colOff>180975</xdr:colOff>
      <xdr:row>7</xdr:row>
      <xdr:rowOff>85725</xdr:rowOff>
    </xdr:from>
    <xdr:to>
      <xdr:col>9</xdr:col>
      <xdr:colOff>152400</xdr:colOff>
      <xdr:row>86</xdr:row>
      <xdr:rowOff>95250</xdr:rowOff>
    </xdr:to>
    <xdr:sp>
      <xdr:nvSpPr>
        <xdr:cNvPr id="8" name="Comment 18" hidden="1"/>
        <xdr:cNvSpPr>
          <a:spLocks/>
        </xdr:cNvSpPr>
      </xdr:nvSpPr>
      <xdr:spPr>
        <a:xfrm>
          <a:off x="4362450" y="2333625"/>
          <a:ext cx="2000250" cy="18954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フリガナ</a:t>
          </a:r>
          <a:r>
            <a:rPr lang="en-US" cap="none" sz="900" b="0" i="0" u="none" baseline="0"/>
            <a:t>
　登録団体名のフリガナが自動表示されます。違う場合は半角ｶﾀｶﾅで直接入力します。文字の色が赤色の場合は１２文字を越えています。なるべく１２文字以内で入力して下さい。</a:t>
          </a:r>
        </a:p>
      </xdr:txBody>
    </xdr:sp>
    <xdr:clientData/>
  </xdr:twoCellAnchor>
  <xdr:twoCellAnchor editAs="absolute">
    <xdr:from>
      <xdr:col>7</xdr:col>
      <xdr:colOff>133350</xdr:colOff>
      <xdr:row>7</xdr:row>
      <xdr:rowOff>85725</xdr:rowOff>
    </xdr:from>
    <xdr:to>
      <xdr:col>9</xdr:col>
      <xdr:colOff>1343025</xdr:colOff>
      <xdr:row>85</xdr:row>
      <xdr:rowOff>180975</xdr:rowOff>
    </xdr:to>
    <xdr:sp>
      <xdr:nvSpPr>
        <xdr:cNvPr id="9" name="Comment 29" hidden="1"/>
        <xdr:cNvSpPr>
          <a:spLocks/>
        </xdr:cNvSpPr>
      </xdr:nvSpPr>
      <xdr:spPr>
        <a:xfrm>
          <a:off x="5495925" y="2333625"/>
          <a:ext cx="2057400"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学校名略称</a:t>
          </a:r>
          <a:r>
            <a:rPr lang="en-US" cap="none" sz="900" b="0" i="0" u="none" baseline="0"/>
            <a:t>
　全角３文字以内で入力します。電光掲示板に表示されます。３文字を越えるとエラー表示がされます。エラーとなったら再試行ボタンをおして再度３文字以内で入力します。</a:t>
          </a:r>
        </a:p>
      </xdr:txBody>
    </xdr:sp>
    <xdr:clientData/>
  </xdr:twoCellAnchor>
  <xdr:twoCellAnchor editAs="absolute">
    <xdr:from>
      <xdr:col>8</xdr:col>
      <xdr:colOff>219075</xdr:colOff>
      <xdr:row>7</xdr:row>
      <xdr:rowOff>85725</xdr:rowOff>
    </xdr:from>
    <xdr:to>
      <xdr:col>9</xdr:col>
      <xdr:colOff>1695450</xdr:colOff>
      <xdr:row>81</xdr:row>
      <xdr:rowOff>9525</xdr:rowOff>
    </xdr:to>
    <xdr:sp>
      <xdr:nvSpPr>
        <xdr:cNvPr id="10" name="Comment 36" hidden="1"/>
        <xdr:cNvSpPr>
          <a:spLocks/>
        </xdr:cNvSpPr>
      </xdr:nvSpPr>
      <xdr:spPr>
        <a:xfrm>
          <a:off x="6076950" y="2333625"/>
          <a:ext cx="1828800" cy="8286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男子</a:t>
          </a:r>
          <a:r>
            <a:rPr lang="en-US" cap="none" sz="900" b="0" i="0" u="none" baseline="0"/>
            <a:t>
　男子名簿に登録した男子の参加競技者総数を自動表示します。</a:t>
          </a:r>
        </a:p>
      </xdr:txBody>
    </xdr:sp>
    <xdr:clientData/>
  </xdr:twoCellAnchor>
  <xdr:twoCellAnchor editAs="absolute">
    <xdr:from>
      <xdr:col>9</xdr:col>
      <xdr:colOff>466725</xdr:colOff>
      <xdr:row>7</xdr:row>
      <xdr:rowOff>85725</xdr:rowOff>
    </xdr:from>
    <xdr:to>
      <xdr:col>9</xdr:col>
      <xdr:colOff>2276475</xdr:colOff>
      <xdr:row>81</xdr:row>
      <xdr:rowOff>9525</xdr:rowOff>
    </xdr:to>
    <xdr:sp>
      <xdr:nvSpPr>
        <xdr:cNvPr id="11" name="Comment 37" hidden="1"/>
        <xdr:cNvSpPr>
          <a:spLocks/>
        </xdr:cNvSpPr>
      </xdr:nvSpPr>
      <xdr:spPr>
        <a:xfrm>
          <a:off x="6677025" y="2333625"/>
          <a:ext cx="1809750" cy="8286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女子</a:t>
          </a:r>
          <a:r>
            <a:rPr lang="en-US" cap="none" sz="900" b="0" i="0" u="none" baseline="0"/>
            <a:t>
　女子名簿に登録した女子の参加競技者総数を自動表示します</a:t>
          </a:r>
        </a:p>
      </xdr:txBody>
    </xdr:sp>
    <xdr:clientData/>
  </xdr:twoCellAnchor>
  <xdr:twoCellAnchor editAs="absolute">
    <xdr:from>
      <xdr:col>9</xdr:col>
      <xdr:colOff>962025</xdr:colOff>
      <xdr:row>7</xdr:row>
      <xdr:rowOff>85725</xdr:rowOff>
    </xdr:from>
    <xdr:to>
      <xdr:col>9</xdr:col>
      <xdr:colOff>2390775</xdr:colOff>
      <xdr:row>80</xdr:row>
      <xdr:rowOff>180975</xdr:rowOff>
    </xdr:to>
    <xdr:sp>
      <xdr:nvSpPr>
        <xdr:cNvPr id="12" name="Comment 38" hidden="1"/>
        <xdr:cNvSpPr>
          <a:spLocks/>
        </xdr:cNvSpPr>
      </xdr:nvSpPr>
      <xdr:spPr>
        <a:xfrm>
          <a:off x="7172325" y="2333625"/>
          <a:ext cx="1428750" cy="7239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計</a:t>
          </a:r>
          <a:r>
            <a:rPr lang="en-US" cap="none" sz="900" b="0" i="0" u="none" baseline="0"/>
            <a:t>
　男女の合計を自動表示します。</a:t>
          </a:r>
        </a:p>
      </xdr:txBody>
    </xdr:sp>
    <xdr:clientData/>
  </xdr:twoCellAnchor>
  <xdr:twoCellAnchor editAs="absolute">
    <xdr:from>
      <xdr:col>1</xdr:col>
      <xdr:colOff>180975</xdr:colOff>
      <xdr:row>7</xdr:row>
      <xdr:rowOff>85725</xdr:rowOff>
    </xdr:from>
    <xdr:to>
      <xdr:col>3</xdr:col>
      <xdr:colOff>9525</xdr:colOff>
      <xdr:row>84</xdr:row>
      <xdr:rowOff>66675</xdr:rowOff>
    </xdr:to>
    <xdr:sp>
      <xdr:nvSpPr>
        <xdr:cNvPr id="13" name="Comment 46" hidden="1"/>
        <xdr:cNvSpPr>
          <a:spLocks/>
        </xdr:cNvSpPr>
      </xdr:nvSpPr>
      <xdr:spPr>
        <a:xfrm>
          <a:off x="457200" y="2333625"/>
          <a:ext cx="2019300" cy="14763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同一校</a:t>
          </a:r>
          <a:r>
            <a:rPr lang="en-US" cap="none" sz="900" b="0" i="0" u="none" baseline="0"/>
            <a:t>
　学校名欄に同じ名前が２つ以上入力されるとここが赤色表示されます。数字は同じ名前が入力された数です。一つを残して他は削除して下さい。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581025</xdr:colOff>
      <xdr:row>2</xdr:row>
      <xdr:rowOff>0</xdr:rowOff>
    </xdr:from>
    <xdr:to>
      <xdr:col>14</xdr:col>
      <xdr:colOff>1009650</xdr:colOff>
      <xdr:row>4</xdr:row>
      <xdr:rowOff>266700</xdr:rowOff>
    </xdr:to>
    <xdr:sp>
      <xdr:nvSpPr>
        <xdr:cNvPr id="1" name="Text Box 35"/>
        <xdr:cNvSpPr txBox="1">
          <a:spLocks noChangeArrowheads="1"/>
        </xdr:cNvSpPr>
      </xdr:nvSpPr>
      <xdr:spPr>
        <a:xfrm>
          <a:off x="9801225" y="523875"/>
          <a:ext cx="3524250" cy="8382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右上に</a:t>
          </a:r>
          <a:r>
            <a:rPr lang="en-US" cap="none" sz="1200" b="0" i="0" u="none" baseline="0">
              <a:solidFill>
                <a:srgbClr val="FF0000"/>
              </a:solidFill>
              <a:latin typeface="ＭＳ 明朝"/>
              <a:ea typeface="ＭＳ 明朝"/>
              <a:cs typeface="ＭＳ 明朝"/>
            </a:rPr>
            <a:t>小さい赤の三角が表示されたセル</a:t>
          </a:r>
          <a:r>
            <a:rPr lang="en-US" cap="none" sz="1200" b="0" i="0" u="none" baseline="0">
              <a:solidFill>
                <a:srgbClr val="000000"/>
              </a:solidFill>
              <a:latin typeface="ＭＳ 明朝"/>
              <a:ea typeface="ＭＳ 明朝"/>
              <a:cs typeface="ＭＳ 明朝"/>
            </a:rPr>
            <a:t>にカーソルを持って行くと</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入力要領コメントが表示されます。そのコメントに従って入力して下さい。
</a:t>
          </a:r>
          <a:r>
            <a:rPr lang="en-US" cap="none" sz="1200" b="0" i="0" u="none" baseline="0">
              <a:solidFill>
                <a:srgbClr val="000000"/>
              </a:solidFill>
              <a:latin typeface="ＭＳ 明朝"/>
              <a:ea typeface="ＭＳ 明朝"/>
              <a:cs typeface="ＭＳ 明朝"/>
            </a:rPr>
            <a:t>
</a:t>
          </a:r>
        </a:p>
      </xdr:txBody>
    </xdr:sp>
    <xdr:clientData/>
  </xdr:twoCellAnchor>
  <xdr:twoCellAnchor editAs="absolute">
    <xdr:from>
      <xdr:col>1</xdr:col>
      <xdr:colOff>180975</xdr:colOff>
      <xdr:row>11</xdr:row>
      <xdr:rowOff>47625</xdr:rowOff>
    </xdr:from>
    <xdr:to>
      <xdr:col>3</xdr:col>
      <xdr:colOff>1323975</xdr:colOff>
      <xdr:row>19</xdr:row>
      <xdr:rowOff>104775</xdr:rowOff>
    </xdr:to>
    <xdr:sp>
      <xdr:nvSpPr>
        <xdr:cNvPr id="2" name="Comment 13" hidden="1"/>
        <xdr:cNvSpPr>
          <a:spLocks/>
        </xdr:cNvSpPr>
      </xdr:nvSpPr>
      <xdr:spPr>
        <a:xfrm>
          <a:off x="771525" y="3228975"/>
          <a:ext cx="2733675" cy="18573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選手の二重入力</a:t>
          </a:r>
          <a:r>
            <a:rPr lang="en-US" cap="none" sz="1200" b="0" i="0" u="none" baseline="0"/>
            <a:t>
　選手名欄に同一選手が二重に入力されるとセルが赤色になりますので、訂正をして下さい。ただし、完全な同姓同名の場合は赤色のままでかまいません。</a:t>
          </a:r>
        </a:p>
      </xdr:txBody>
    </xdr:sp>
    <xdr:clientData/>
  </xdr:twoCellAnchor>
  <xdr:twoCellAnchor editAs="absolute">
    <xdr:from>
      <xdr:col>2</xdr:col>
      <xdr:colOff>180975</xdr:colOff>
      <xdr:row>11</xdr:row>
      <xdr:rowOff>47625</xdr:rowOff>
    </xdr:from>
    <xdr:to>
      <xdr:col>4</xdr:col>
      <xdr:colOff>104775</xdr:colOff>
      <xdr:row>18</xdr:row>
      <xdr:rowOff>142875</xdr:rowOff>
    </xdr:to>
    <xdr:sp>
      <xdr:nvSpPr>
        <xdr:cNvPr id="3" name="Comment 14" hidden="1"/>
        <xdr:cNvSpPr>
          <a:spLocks/>
        </xdr:cNvSpPr>
      </xdr:nvSpPr>
      <xdr:spPr>
        <a:xfrm>
          <a:off x="1552575" y="3228975"/>
          <a:ext cx="2314575" cy="16668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番号</a:t>
          </a:r>
          <a:r>
            <a:rPr lang="en-US" cap="none" sz="1200" b="0" i="0" u="none" baseline="0"/>
            <a:t>
　入力の必要はありません。選手名を入力しますと自動入力します。ゼッケン番号ではなく整理番号です。</a:t>
          </a:r>
        </a:p>
      </xdr:txBody>
    </xdr:sp>
    <xdr:clientData/>
  </xdr:twoCellAnchor>
  <xdr:twoCellAnchor editAs="absolute">
    <xdr:from>
      <xdr:col>3</xdr:col>
      <xdr:colOff>180975</xdr:colOff>
      <xdr:row>11</xdr:row>
      <xdr:rowOff>47625</xdr:rowOff>
    </xdr:from>
    <xdr:to>
      <xdr:col>4</xdr:col>
      <xdr:colOff>228600</xdr:colOff>
      <xdr:row>14</xdr:row>
      <xdr:rowOff>219075</xdr:rowOff>
    </xdr:to>
    <xdr:sp>
      <xdr:nvSpPr>
        <xdr:cNvPr id="4" name="Comment 15" hidden="1"/>
        <xdr:cNvSpPr>
          <a:spLocks/>
        </xdr:cNvSpPr>
      </xdr:nvSpPr>
      <xdr:spPr>
        <a:xfrm>
          <a:off x="2362200" y="3228975"/>
          <a:ext cx="1628775" cy="8286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ナンバー</a:t>
          </a:r>
          <a:r>
            <a:rPr lang="en-US" cap="none" sz="1200" b="0" i="0" u="none" baseline="0"/>
            <a:t>
　半角数字で入力します。</a:t>
          </a:r>
        </a:p>
      </xdr:txBody>
    </xdr:sp>
    <xdr:clientData/>
  </xdr:twoCellAnchor>
  <xdr:twoCellAnchor editAs="absolute">
    <xdr:from>
      <xdr:col>4</xdr:col>
      <xdr:colOff>0</xdr:colOff>
      <xdr:row>11</xdr:row>
      <xdr:rowOff>47625</xdr:rowOff>
    </xdr:from>
    <xdr:to>
      <xdr:col>6</xdr:col>
      <xdr:colOff>676275</xdr:colOff>
      <xdr:row>19</xdr:row>
      <xdr:rowOff>104775</xdr:rowOff>
    </xdr:to>
    <xdr:sp>
      <xdr:nvSpPr>
        <xdr:cNvPr id="5" name="Comment 16" hidden="1"/>
        <xdr:cNvSpPr>
          <a:spLocks/>
        </xdr:cNvSpPr>
      </xdr:nvSpPr>
      <xdr:spPr>
        <a:xfrm>
          <a:off x="3762375" y="3228975"/>
          <a:ext cx="2752725" cy="18573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選手名</a:t>
          </a:r>
          <a:r>
            <a:rPr lang="en-US" cap="none" sz="1200" b="0" i="0" u="none" baseline="0"/>
            <a:t>
　競技者名を全角６文字で入力します。名前が６文字に満たない場合は、姓と名の間に全角の空白を入れて６文字にします。氏名が６文字以上の場合は空白は入れません。</a:t>
          </a:r>
        </a:p>
      </xdr:txBody>
    </xdr:sp>
    <xdr:clientData/>
  </xdr:twoCellAnchor>
  <xdr:twoCellAnchor editAs="absolute">
    <xdr:from>
      <xdr:col>5</xdr:col>
      <xdr:colOff>0</xdr:colOff>
      <xdr:row>11</xdr:row>
      <xdr:rowOff>47625</xdr:rowOff>
    </xdr:from>
    <xdr:to>
      <xdr:col>7</xdr:col>
      <xdr:colOff>819150</xdr:colOff>
      <xdr:row>20</xdr:row>
      <xdr:rowOff>219075</xdr:rowOff>
    </xdr:to>
    <xdr:sp>
      <xdr:nvSpPr>
        <xdr:cNvPr id="6" name="Comment 17" hidden="1"/>
        <xdr:cNvSpPr>
          <a:spLocks/>
        </xdr:cNvSpPr>
      </xdr:nvSpPr>
      <xdr:spPr>
        <a:xfrm>
          <a:off x="5343525" y="3228975"/>
          <a:ext cx="2638425" cy="22002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ﾌﾘｶﾞﾅ</a:t>
          </a:r>
          <a:r>
            <a:rPr lang="en-US" cap="none" sz="1200" b="0" i="0" u="none" baseline="0"/>
            <a:t>
　自動入力します。もし表示されたﾌﾘｶﾞﾅが実際の読みと異なる場合は、直接入力して下さい。半角ｶﾀｶﾅで入力できるように設定しています。姓と名の間に半角の空白を</a:t>
          </a:r>
          <a:r>
            <a:rPr lang="en-US" cap="none" sz="1200" b="0" i="0" u="none" baseline="0">
              <a:solidFill>
                <a:srgbClr val="FF0000"/>
              </a:solidFill>
            </a:rPr>
            <a:t>１つ以上</a:t>
          </a:r>
          <a:r>
            <a:rPr lang="en-US" cap="none" sz="1200" b="0" i="0" u="none" baseline="0"/>
            <a:t>入れます。</a:t>
          </a:r>
        </a:p>
      </xdr:txBody>
    </xdr:sp>
    <xdr:clientData/>
  </xdr:twoCellAnchor>
  <xdr:twoCellAnchor editAs="absolute">
    <xdr:from>
      <xdr:col>6</xdr:col>
      <xdr:colOff>0</xdr:colOff>
      <xdr:row>11</xdr:row>
      <xdr:rowOff>47625</xdr:rowOff>
    </xdr:from>
    <xdr:to>
      <xdr:col>7</xdr:col>
      <xdr:colOff>228600</xdr:colOff>
      <xdr:row>14</xdr:row>
      <xdr:rowOff>104775</xdr:rowOff>
    </xdr:to>
    <xdr:sp>
      <xdr:nvSpPr>
        <xdr:cNvPr id="7" name="Comment 18" hidden="1"/>
        <xdr:cNvSpPr>
          <a:spLocks/>
        </xdr:cNvSpPr>
      </xdr:nvSpPr>
      <xdr:spPr>
        <a:xfrm>
          <a:off x="5838825" y="3228975"/>
          <a:ext cx="1552575" cy="7143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学年</a:t>
          </a:r>
          <a:r>
            <a:rPr lang="en-US" cap="none" sz="1200" b="0" i="0" u="none" baseline="0"/>
            <a:t>
　半角数字で入力します。</a:t>
          </a:r>
        </a:p>
      </xdr:txBody>
    </xdr:sp>
    <xdr:clientData/>
  </xdr:twoCellAnchor>
  <xdr:twoCellAnchor editAs="absolute">
    <xdr:from>
      <xdr:col>7</xdr:col>
      <xdr:colOff>0</xdr:colOff>
      <xdr:row>11</xdr:row>
      <xdr:rowOff>47625</xdr:rowOff>
    </xdr:from>
    <xdr:to>
      <xdr:col>10</xdr:col>
      <xdr:colOff>866775</xdr:colOff>
      <xdr:row>20</xdr:row>
      <xdr:rowOff>190500</xdr:rowOff>
    </xdr:to>
    <xdr:sp>
      <xdr:nvSpPr>
        <xdr:cNvPr id="8" name="Comment 20" hidden="1"/>
        <xdr:cNvSpPr>
          <a:spLocks/>
        </xdr:cNvSpPr>
      </xdr:nvSpPr>
      <xdr:spPr>
        <a:xfrm>
          <a:off x="7162800" y="3228975"/>
          <a:ext cx="2924175" cy="2171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登録団体名</a:t>
          </a:r>
          <a:r>
            <a:rPr lang="en-US" cap="none" sz="1200" b="0" i="0" u="none" baseline="0"/>
            <a:t>
　セルをクリックすると▼が表示されます。この▼をクリックして、登録団体名一覧シートで入力した名前を選択します。間違って選択したときは、再度選択し直すか、Deleteキーで削除します。</a:t>
          </a:r>
        </a:p>
      </xdr:txBody>
    </xdr:sp>
    <xdr:clientData/>
  </xdr:twoCellAnchor>
  <xdr:twoCellAnchor editAs="absolute">
    <xdr:from>
      <xdr:col>8</xdr:col>
      <xdr:colOff>0</xdr:colOff>
      <xdr:row>11</xdr:row>
      <xdr:rowOff>47625</xdr:rowOff>
    </xdr:from>
    <xdr:to>
      <xdr:col>11</xdr:col>
      <xdr:colOff>381000</xdr:colOff>
      <xdr:row>15</xdr:row>
      <xdr:rowOff>142875</xdr:rowOff>
    </xdr:to>
    <xdr:sp>
      <xdr:nvSpPr>
        <xdr:cNvPr id="9" name="Comment 21" hidden="1"/>
        <xdr:cNvSpPr>
          <a:spLocks/>
        </xdr:cNvSpPr>
      </xdr:nvSpPr>
      <xdr:spPr>
        <a:xfrm>
          <a:off x="8201025" y="3228975"/>
          <a:ext cx="2438400" cy="9810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種目１</a:t>
          </a:r>
          <a:r>
            <a:rPr lang="en-US" cap="none" sz="1200" b="0" i="0" u="none" baseline="0"/>
            <a:t>
　参加競技コードを半角数字で入力して下さい。
　</a:t>
          </a:r>
        </a:p>
      </xdr:txBody>
    </xdr:sp>
    <xdr:clientData/>
  </xdr:twoCellAnchor>
  <xdr:twoCellAnchor editAs="absolute">
    <xdr:from>
      <xdr:col>9</xdr:col>
      <xdr:colOff>0</xdr:colOff>
      <xdr:row>11</xdr:row>
      <xdr:rowOff>47625</xdr:rowOff>
    </xdr:from>
    <xdr:to>
      <xdr:col>14</xdr:col>
      <xdr:colOff>323850</xdr:colOff>
      <xdr:row>20</xdr:row>
      <xdr:rowOff>38100</xdr:rowOff>
    </xdr:to>
    <xdr:sp>
      <xdr:nvSpPr>
        <xdr:cNvPr id="10" name="Comment 22" hidden="1"/>
        <xdr:cNvSpPr>
          <a:spLocks/>
        </xdr:cNvSpPr>
      </xdr:nvSpPr>
      <xdr:spPr>
        <a:xfrm>
          <a:off x="9220200" y="3228975"/>
          <a:ext cx="3419475" cy="20193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10</xdr:col>
      <xdr:colOff>561975</xdr:colOff>
      <xdr:row>11</xdr:row>
      <xdr:rowOff>47625</xdr:rowOff>
    </xdr:from>
    <xdr:to>
      <xdr:col>14</xdr:col>
      <xdr:colOff>0</xdr:colOff>
      <xdr:row>16</xdr:row>
      <xdr:rowOff>200025</xdr:rowOff>
    </xdr:to>
    <xdr:sp>
      <xdr:nvSpPr>
        <xdr:cNvPr id="11" name="Comment 23" hidden="1"/>
        <xdr:cNvSpPr>
          <a:spLocks/>
        </xdr:cNvSpPr>
      </xdr:nvSpPr>
      <xdr:spPr>
        <a:xfrm>
          <a:off x="9782175" y="3228975"/>
          <a:ext cx="2533650" cy="12668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13</xdr:col>
      <xdr:colOff>561975</xdr:colOff>
      <xdr:row>11</xdr:row>
      <xdr:rowOff>47625</xdr:rowOff>
    </xdr:from>
    <xdr:to>
      <xdr:col>17</xdr:col>
      <xdr:colOff>866775</xdr:colOff>
      <xdr:row>20</xdr:row>
      <xdr:rowOff>38100</xdr:rowOff>
    </xdr:to>
    <xdr:sp>
      <xdr:nvSpPr>
        <xdr:cNvPr id="12" name="Comment 25" hidden="1"/>
        <xdr:cNvSpPr>
          <a:spLocks/>
        </xdr:cNvSpPr>
      </xdr:nvSpPr>
      <xdr:spPr>
        <a:xfrm>
          <a:off x="11839575" y="3228975"/>
          <a:ext cx="3400425" cy="20193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14</xdr:col>
      <xdr:colOff>85725</xdr:colOff>
      <xdr:row>11</xdr:row>
      <xdr:rowOff>47625</xdr:rowOff>
    </xdr:from>
    <xdr:to>
      <xdr:col>17</xdr:col>
      <xdr:colOff>561975</xdr:colOff>
      <xdr:row>16</xdr:row>
      <xdr:rowOff>200025</xdr:rowOff>
    </xdr:to>
    <xdr:sp>
      <xdr:nvSpPr>
        <xdr:cNvPr id="13" name="Comment 26" hidden="1"/>
        <xdr:cNvSpPr>
          <a:spLocks/>
        </xdr:cNvSpPr>
      </xdr:nvSpPr>
      <xdr:spPr>
        <a:xfrm>
          <a:off x="12401550" y="3228975"/>
          <a:ext cx="2533650" cy="12668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17</xdr:col>
      <xdr:colOff>85725</xdr:colOff>
      <xdr:row>11</xdr:row>
      <xdr:rowOff>47625</xdr:rowOff>
    </xdr:from>
    <xdr:to>
      <xdr:col>24</xdr:col>
      <xdr:colOff>457200</xdr:colOff>
      <xdr:row>20</xdr:row>
      <xdr:rowOff>38100</xdr:rowOff>
    </xdr:to>
    <xdr:sp>
      <xdr:nvSpPr>
        <xdr:cNvPr id="14" name="Comment 28" hidden="1"/>
        <xdr:cNvSpPr>
          <a:spLocks/>
        </xdr:cNvSpPr>
      </xdr:nvSpPr>
      <xdr:spPr>
        <a:xfrm>
          <a:off x="14458950" y="3228975"/>
          <a:ext cx="3343275" cy="20193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17</xdr:col>
      <xdr:colOff>600075</xdr:colOff>
      <xdr:row>11</xdr:row>
      <xdr:rowOff>47625</xdr:rowOff>
    </xdr:from>
    <xdr:to>
      <xdr:col>24</xdr:col>
      <xdr:colOff>152400</xdr:colOff>
      <xdr:row>16</xdr:row>
      <xdr:rowOff>200025</xdr:rowOff>
    </xdr:to>
    <xdr:sp>
      <xdr:nvSpPr>
        <xdr:cNvPr id="15" name="Comment 29" hidden="1"/>
        <xdr:cNvSpPr>
          <a:spLocks/>
        </xdr:cNvSpPr>
      </xdr:nvSpPr>
      <xdr:spPr>
        <a:xfrm>
          <a:off x="14973300" y="3228975"/>
          <a:ext cx="2524125" cy="12668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8</xdr:col>
      <xdr:colOff>914400</xdr:colOff>
      <xdr:row>11</xdr:row>
      <xdr:rowOff>47625</xdr:rowOff>
    </xdr:from>
    <xdr:to>
      <xdr:col>13</xdr:col>
      <xdr:colOff>285750</xdr:colOff>
      <xdr:row>15</xdr:row>
      <xdr:rowOff>142875</xdr:rowOff>
    </xdr:to>
    <xdr:sp>
      <xdr:nvSpPr>
        <xdr:cNvPr id="16" name="Comment 39" hidden="1"/>
        <xdr:cNvSpPr>
          <a:spLocks/>
        </xdr:cNvSpPr>
      </xdr:nvSpPr>
      <xdr:spPr>
        <a:xfrm>
          <a:off x="9115425" y="3228975"/>
          <a:ext cx="2447925" cy="9810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種目２</a:t>
          </a:r>
          <a:r>
            <a:rPr lang="en-US" cap="none" sz="1200" b="0" i="0" u="none" baseline="0"/>
            <a:t>
　参加競技コードを半角数字で入力して下さい。
　</a:t>
          </a:r>
        </a:p>
      </xdr:txBody>
    </xdr:sp>
    <xdr:clientData/>
  </xdr:twoCellAnchor>
  <xdr:twoCellAnchor editAs="absolute">
    <xdr:from>
      <xdr:col>11</xdr:col>
      <xdr:colOff>933450</xdr:colOff>
      <xdr:row>11</xdr:row>
      <xdr:rowOff>47625</xdr:rowOff>
    </xdr:from>
    <xdr:to>
      <xdr:col>16</xdr:col>
      <xdr:colOff>276225</xdr:colOff>
      <xdr:row>15</xdr:row>
      <xdr:rowOff>142875</xdr:rowOff>
    </xdr:to>
    <xdr:sp>
      <xdr:nvSpPr>
        <xdr:cNvPr id="17" name="Comment 40" hidden="1"/>
        <xdr:cNvSpPr>
          <a:spLocks/>
        </xdr:cNvSpPr>
      </xdr:nvSpPr>
      <xdr:spPr>
        <a:xfrm>
          <a:off x="11191875" y="3228975"/>
          <a:ext cx="2419350" cy="9810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種目３</a:t>
          </a:r>
          <a:r>
            <a:rPr lang="en-US" cap="none" sz="1200" b="0" i="0" u="none" baseline="0"/>
            <a:t>
　参加競技コードを半角数字で入力して下さい。
　</a:t>
          </a:r>
        </a:p>
      </xdr:txBody>
    </xdr:sp>
    <xdr:clientData/>
  </xdr:twoCellAnchor>
  <xdr:twoCellAnchor editAs="absolute">
    <xdr:from>
      <xdr:col>17</xdr:col>
      <xdr:colOff>514350</xdr:colOff>
      <xdr:row>11</xdr:row>
      <xdr:rowOff>47625</xdr:rowOff>
    </xdr:from>
    <xdr:to>
      <xdr:col>23</xdr:col>
      <xdr:colOff>781050</xdr:colOff>
      <xdr:row>15</xdr:row>
      <xdr:rowOff>142875</xdr:rowOff>
    </xdr:to>
    <xdr:sp>
      <xdr:nvSpPr>
        <xdr:cNvPr id="18" name="Comment 42" hidden="1"/>
        <xdr:cNvSpPr>
          <a:spLocks/>
        </xdr:cNvSpPr>
      </xdr:nvSpPr>
      <xdr:spPr>
        <a:xfrm>
          <a:off x="14887575" y="3228975"/>
          <a:ext cx="2400300" cy="9810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種目４</a:t>
          </a:r>
          <a:r>
            <a:rPr lang="en-US" cap="none" sz="1200" b="0" i="0" u="none" baseline="0"/>
            <a:t>
　参加競技コードを半角数字で入力して下さい。
　</a:t>
          </a:r>
        </a:p>
      </xdr:txBody>
    </xdr:sp>
    <xdr:clientData/>
  </xdr:twoCellAnchor>
  <xdr:twoCellAnchor editAs="absolute">
    <xdr:from>
      <xdr:col>22</xdr:col>
      <xdr:colOff>504825</xdr:colOff>
      <xdr:row>11</xdr:row>
      <xdr:rowOff>47625</xdr:rowOff>
    </xdr:from>
    <xdr:to>
      <xdr:col>26</xdr:col>
      <xdr:colOff>200025</xdr:colOff>
      <xdr:row>20</xdr:row>
      <xdr:rowOff>38100</xdr:rowOff>
    </xdr:to>
    <xdr:sp>
      <xdr:nvSpPr>
        <xdr:cNvPr id="19" name="Comment 43" hidden="1"/>
        <xdr:cNvSpPr>
          <a:spLocks/>
        </xdr:cNvSpPr>
      </xdr:nvSpPr>
      <xdr:spPr>
        <a:xfrm>
          <a:off x="15897225" y="3228975"/>
          <a:ext cx="3324225" cy="20193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22</xdr:col>
      <xdr:colOff>1057275</xdr:colOff>
      <xdr:row>11</xdr:row>
      <xdr:rowOff>47625</xdr:rowOff>
    </xdr:from>
    <xdr:to>
      <xdr:col>25</xdr:col>
      <xdr:colOff>733425</xdr:colOff>
      <xdr:row>16</xdr:row>
      <xdr:rowOff>200025</xdr:rowOff>
    </xdr:to>
    <xdr:sp>
      <xdr:nvSpPr>
        <xdr:cNvPr id="20" name="Comment 44" hidden="1"/>
        <xdr:cNvSpPr>
          <a:spLocks/>
        </xdr:cNvSpPr>
      </xdr:nvSpPr>
      <xdr:spPr>
        <a:xfrm>
          <a:off x="16449675" y="3228975"/>
          <a:ext cx="2466975" cy="12668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24</xdr:col>
      <xdr:colOff>104775</xdr:colOff>
      <xdr:row>11</xdr:row>
      <xdr:rowOff>47625</xdr:rowOff>
    </xdr:from>
    <xdr:to>
      <xdr:col>26</xdr:col>
      <xdr:colOff>781050</xdr:colOff>
      <xdr:row>15</xdr:row>
      <xdr:rowOff>142875</xdr:rowOff>
    </xdr:to>
    <xdr:sp>
      <xdr:nvSpPr>
        <xdr:cNvPr id="21" name="Comment 45" hidden="1"/>
        <xdr:cNvSpPr>
          <a:spLocks/>
        </xdr:cNvSpPr>
      </xdr:nvSpPr>
      <xdr:spPr>
        <a:xfrm>
          <a:off x="17449800" y="3228975"/>
          <a:ext cx="2352675" cy="9810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種目５</a:t>
          </a:r>
          <a:r>
            <a:rPr lang="en-US" cap="none" sz="1200" b="0" i="0" u="none" baseline="0"/>
            <a:t>
　参加競技コードを半角数字で入力して下さい。
　</a:t>
          </a:r>
        </a:p>
      </xdr:txBody>
    </xdr:sp>
    <xdr:clientData/>
  </xdr:twoCellAnchor>
  <xdr:twoCellAnchor editAs="absolute">
    <xdr:from>
      <xdr:col>25</xdr:col>
      <xdr:colOff>266700</xdr:colOff>
      <xdr:row>11</xdr:row>
      <xdr:rowOff>47625</xdr:rowOff>
    </xdr:from>
    <xdr:to>
      <xdr:col>29</xdr:col>
      <xdr:colOff>247650</xdr:colOff>
      <xdr:row>20</xdr:row>
      <xdr:rowOff>38100</xdr:rowOff>
    </xdr:to>
    <xdr:sp>
      <xdr:nvSpPr>
        <xdr:cNvPr id="22" name="Comment 46" hidden="1"/>
        <xdr:cNvSpPr>
          <a:spLocks/>
        </xdr:cNvSpPr>
      </xdr:nvSpPr>
      <xdr:spPr>
        <a:xfrm>
          <a:off x="18449925" y="3228975"/>
          <a:ext cx="3333750" cy="20193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25</xdr:col>
      <xdr:colOff>800100</xdr:colOff>
      <xdr:row>11</xdr:row>
      <xdr:rowOff>47625</xdr:rowOff>
    </xdr:from>
    <xdr:to>
      <xdr:col>28</xdr:col>
      <xdr:colOff>781050</xdr:colOff>
      <xdr:row>16</xdr:row>
      <xdr:rowOff>200025</xdr:rowOff>
    </xdr:to>
    <xdr:sp>
      <xdr:nvSpPr>
        <xdr:cNvPr id="23" name="Comment 47" hidden="1"/>
        <xdr:cNvSpPr>
          <a:spLocks/>
        </xdr:cNvSpPr>
      </xdr:nvSpPr>
      <xdr:spPr>
        <a:xfrm>
          <a:off x="18983325" y="3228975"/>
          <a:ext cx="2495550" cy="12668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619125</xdr:colOff>
      <xdr:row>1</xdr:row>
      <xdr:rowOff>114300</xdr:rowOff>
    </xdr:from>
    <xdr:to>
      <xdr:col>15</xdr:col>
      <xdr:colOff>28575</xdr:colOff>
      <xdr:row>4</xdr:row>
      <xdr:rowOff>257175</xdr:rowOff>
    </xdr:to>
    <xdr:sp>
      <xdr:nvSpPr>
        <xdr:cNvPr id="1" name="Text Box 31"/>
        <xdr:cNvSpPr txBox="1">
          <a:spLocks noChangeArrowheads="1"/>
        </xdr:cNvSpPr>
      </xdr:nvSpPr>
      <xdr:spPr>
        <a:xfrm>
          <a:off x="9839325" y="514350"/>
          <a:ext cx="3495675" cy="8382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右上に</a:t>
          </a:r>
          <a:r>
            <a:rPr lang="en-US" cap="none" sz="1200" b="0" i="0" u="none" baseline="0">
              <a:solidFill>
                <a:srgbClr val="FF0000"/>
              </a:solidFill>
              <a:latin typeface="ＭＳ 明朝"/>
              <a:ea typeface="ＭＳ 明朝"/>
              <a:cs typeface="ＭＳ 明朝"/>
            </a:rPr>
            <a:t>小さい赤の三角が表示されたセル</a:t>
          </a:r>
          <a:r>
            <a:rPr lang="en-US" cap="none" sz="1200" b="0" i="0" u="none" baseline="0">
              <a:solidFill>
                <a:srgbClr val="000000"/>
              </a:solidFill>
              <a:latin typeface="ＭＳ 明朝"/>
              <a:ea typeface="ＭＳ 明朝"/>
              <a:cs typeface="ＭＳ 明朝"/>
            </a:rPr>
            <a:t>にカーソルを持って行くと</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入力要領コメントが表示されます。そのコメントに従って入力して下さい。
</a:t>
          </a:r>
          <a:r>
            <a:rPr lang="en-US" cap="none" sz="1200" b="0" i="0" u="none" baseline="0">
              <a:solidFill>
                <a:srgbClr val="000000"/>
              </a:solidFill>
              <a:latin typeface="ＭＳ 明朝"/>
              <a:ea typeface="ＭＳ 明朝"/>
              <a:cs typeface="ＭＳ 明朝"/>
            </a:rPr>
            <a:t>
</a:t>
          </a:r>
        </a:p>
      </xdr:txBody>
    </xdr:sp>
    <xdr:clientData/>
  </xdr:twoCellAnchor>
  <xdr:twoCellAnchor>
    <xdr:from>
      <xdr:col>10</xdr:col>
      <xdr:colOff>581025</xdr:colOff>
      <xdr:row>2</xdr:row>
      <xdr:rowOff>0</xdr:rowOff>
    </xdr:from>
    <xdr:to>
      <xdr:col>14</xdr:col>
      <xdr:colOff>1009650</xdr:colOff>
      <xdr:row>4</xdr:row>
      <xdr:rowOff>266700</xdr:rowOff>
    </xdr:to>
    <xdr:sp>
      <xdr:nvSpPr>
        <xdr:cNvPr id="2" name="Text Box 39"/>
        <xdr:cNvSpPr txBox="1">
          <a:spLocks noChangeArrowheads="1"/>
        </xdr:cNvSpPr>
      </xdr:nvSpPr>
      <xdr:spPr>
        <a:xfrm>
          <a:off x="9801225" y="523875"/>
          <a:ext cx="3524250" cy="8382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右上に</a:t>
          </a:r>
          <a:r>
            <a:rPr lang="en-US" cap="none" sz="1200" b="0" i="0" u="none" baseline="0">
              <a:solidFill>
                <a:srgbClr val="FF0000"/>
              </a:solidFill>
              <a:latin typeface="ＭＳ 明朝"/>
              <a:ea typeface="ＭＳ 明朝"/>
              <a:cs typeface="ＭＳ 明朝"/>
            </a:rPr>
            <a:t>小さい赤の三角が表示されたセル</a:t>
          </a:r>
          <a:r>
            <a:rPr lang="en-US" cap="none" sz="1200" b="0" i="0" u="none" baseline="0">
              <a:solidFill>
                <a:srgbClr val="000000"/>
              </a:solidFill>
              <a:latin typeface="ＭＳ 明朝"/>
              <a:ea typeface="ＭＳ 明朝"/>
              <a:cs typeface="ＭＳ 明朝"/>
            </a:rPr>
            <a:t>にカーソルを持って行くと</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入力要領コメントが表示されます。そのコメントに従って入力して下さい。
</a:t>
          </a:r>
          <a:r>
            <a:rPr lang="en-US" cap="none" sz="1200" b="0" i="0" u="none" baseline="0">
              <a:solidFill>
                <a:srgbClr val="000000"/>
              </a:solidFill>
              <a:latin typeface="ＭＳ 明朝"/>
              <a:ea typeface="ＭＳ 明朝"/>
              <a:cs typeface="ＭＳ 明朝"/>
            </a:rPr>
            <a:t>
</a:t>
          </a:r>
        </a:p>
      </xdr:txBody>
    </xdr:sp>
    <xdr:clientData/>
  </xdr:twoCellAnchor>
  <xdr:twoCellAnchor editAs="absolute">
    <xdr:from>
      <xdr:col>1</xdr:col>
      <xdr:colOff>180975</xdr:colOff>
      <xdr:row>11</xdr:row>
      <xdr:rowOff>47625</xdr:rowOff>
    </xdr:from>
    <xdr:to>
      <xdr:col>3</xdr:col>
      <xdr:colOff>1323975</xdr:colOff>
      <xdr:row>19</xdr:row>
      <xdr:rowOff>104775</xdr:rowOff>
    </xdr:to>
    <xdr:sp>
      <xdr:nvSpPr>
        <xdr:cNvPr id="3" name="Comment 41" hidden="1"/>
        <xdr:cNvSpPr>
          <a:spLocks/>
        </xdr:cNvSpPr>
      </xdr:nvSpPr>
      <xdr:spPr>
        <a:xfrm>
          <a:off x="771525" y="3228975"/>
          <a:ext cx="2733675" cy="18573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選手の二重入力</a:t>
          </a:r>
          <a:r>
            <a:rPr lang="en-US" cap="none" sz="1200" b="0" i="0" u="none" baseline="0"/>
            <a:t>
　選手名欄に同一選手が二重に入力されるとセルが赤色になりますので、訂正をして下さい。ただし、完全な同姓同名の場合は赤色のままでかまいません。</a:t>
          </a:r>
        </a:p>
      </xdr:txBody>
    </xdr:sp>
    <xdr:clientData/>
  </xdr:twoCellAnchor>
  <xdr:twoCellAnchor editAs="absolute">
    <xdr:from>
      <xdr:col>2</xdr:col>
      <xdr:colOff>180975</xdr:colOff>
      <xdr:row>11</xdr:row>
      <xdr:rowOff>47625</xdr:rowOff>
    </xdr:from>
    <xdr:to>
      <xdr:col>4</xdr:col>
      <xdr:colOff>104775</xdr:colOff>
      <xdr:row>18</xdr:row>
      <xdr:rowOff>142875</xdr:rowOff>
    </xdr:to>
    <xdr:sp>
      <xdr:nvSpPr>
        <xdr:cNvPr id="4" name="Comment 42" hidden="1"/>
        <xdr:cNvSpPr>
          <a:spLocks/>
        </xdr:cNvSpPr>
      </xdr:nvSpPr>
      <xdr:spPr>
        <a:xfrm>
          <a:off x="1552575" y="3228975"/>
          <a:ext cx="2314575" cy="16668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番号</a:t>
          </a:r>
          <a:r>
            <a:rPr lang="en-US" cap="none" sz="1200" b="0" i="0" u="none" baseline="0"/>
            <a:t>
　入力の必要はありません。選手名を入力しますと自動入力します。ゼッケン番号ではなく整理番号です。</a:t>
          </a:r>
        </a:p>
      </xdr:txBody>
    </xdr:sp>
    <xdr:clientData/>
  </xdr:twoCellAnchor>
  <xdr:twoCellAnchor editAs="absolute">
    <xdr:from>
      <xdr:col>3</xdr:col>
      <xdr:colOff>180975</xdr:colOff>
      <xdr:row>11</xdr:row>
      <xdr:rowOff>47625</xdr:rowOff>
    </xdr:from>
    <xdr:to>
      <xdr:col>4</xdr:col>
      <xdr:colOff>228600</xdr:colOff>
      <xdr:row>14</xdr:row>
      <xdr:rowOff>219075</xdr:rowOff>
    </xdr:to>
    <xdr:sp>
      <xdr:nvSpPr>
        <xdr:cNvPr id="5" name="Comment 43" hidden="1"/>
        <xdr:cNvSpPr>
          <a:spLocks/>
        </xdr:cNvSpPr>
      </xdr:nvSpPr>
      <xdr:spPr>
        <a:xfrm>
          <a:off x="2362200" y="3228975"/>
          <a:ext cx="1628775" cy="8286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ナンバー</a:t>
          </a:r>
          <a:r>
            <a:rPr lang="en-US" cap="none" sz="1200" b="0" i="0" u="none" baseline="0"/>
            <a:t>
　半角数字で入力します。</a:t>
          </a:r>
        </a:p>
      </xdr:txBody>
    </xdr:sp>
    <xdr:clientData/>
  </xdr:twoCellAnchor>
  <xdr:twoCellAnchor editAs="absolute">
    <xdr:from>
      <xdr:col>4</xdr:col>
      <xdr:colOff>180975</xdr:colOff>
      <xdr:row>11</xdr:row>
      <xdr:rowOff>47625</xdr:rowOff>
    </xdr:from>
    <xdr:to>
      <xdr:col>6</xdr:col>
      <xdr:colOff>857250</xdr:colOff>
      <xdr:row>19</xdr:row>
      <xdr:rowOff>104775</xdr:rowOff>
    </xdr:to>
    <xdr:sp>
      <xdr:nvSpPr>
        <xdr:cNvPr id="6" name="Comment 44" hidden="1"/>
        <xdr:cNvSpPr>
          <a:spLocks/>
        </xdr:cNvSpPr>
      </xdr:nvSpPr>
      <xdr:spPr>
        <a:xfrm>
          <a:off x="3943350" y="3228975"/>
          <a:ext cx="2752725" cy="18573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選手名</a:t>
          </a:r>
          <a:r>
            <a:rPr lang="en-US" cap="none" sz="1200" b="0" i="0" u="none" baseline="0"/>
            <a:t>
　競技者名を全角６文字で入力します。名前が６文字に満たない場合は、姓と名の間に全角の空白を入れて６文字にします。氏名が６文字以上の場合は空白は入れません。</a:t>
          </a:r>
        </a:p>
      </xdr:txBody>
    </xdr:sp>
    <xdr:clientData/>
  </xdr:twoCellAnchor>
  <xdr:twoCellAnchor editAs="absolute">
    <xdr:from>
      <xdr:col>5</xdr:col>
      <xdr:colOff>180975</xdr:colOff>
      <xdr:row>11</xdr:row>
      <xdr:rowOff>47625</xdr:rowOff>
    </xdr:from>
    <xdr:to>
      <xdr:col>7</xdr:col>
      <xdr:colOff>990600</xdr:colOff>
      <xdr:row>20</xdr:row>
      <xdr:rowOff>219075</xdr:rowOff>
    </xdr:to>
    <xdr:sp>
      <xdr:nvSpPr>
        <xdr:cNvPr id="7" name="Comment 45" hidden="1"/>
        <xdr:cNvSpPr>
          <a:spLocks/>
        </xdr:cNvSpPr>
      </xdr:nvSpPr>
      <xdr:spPr>
        <a:xfrm>
          <a:off x="5524500" y="3228975"/>
          <a:ext cx="2628900" cy="22002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ﾌﾘｶﾞﾅ</a:t>
          </a:r>
          <a:r>
            <a:rPr lang="en-US" cap="none" sz="1200" b="0" i="0" u="none" baseline="0"/>
            <a:t>
　自動入力します。もし表示されたﾌﾘｶﾞﾅが実際の読みと異なる場合は、直接入力して下さい。半角ｶﾀｶﾅで入力できるように設定しています。姓と名の間に半角の空白を</a:t>
          </a:r>
          <a:r>
            <a:rPr lang="en-US" cap="none" sz="1200" b="0" i="0" u="none" baseline="0">
              <a:solidFill>
                <a:srgbClr val="FF0000"/>
              </a:solidFill>
            </a:rPr>
            <a:t>１つ以上</a:t>
          </a:r>
          <a:r>
            <a:rPr lang="en-US" cap="none" sz="1200" b="0" i="0" u="none" baseline="0"/>
            <a:t>入れます。</a:t>
          </a:r>
        </a:p>
      </xdr:txBody>
    </xdr:sp>
    <xdr:clientData/>
  </xdr:twoCellAnchor>
  <xdr:twoCellAnchor editAs="absolute">
    <xdr:from>
      <xdr:col>6</xdr:col>
      <xdr:colOff>180975</xdr:colOff>
      <xdr:row>11</xdr:row>
      <xdr:rowOff>47625</xdr:rowOff>
    </xdr:from>
    <xdr:to>
      <xdr:col>7</xdr:col>
      <xdr:colOff>390525</xdr:colOff>
      <xdr:row>14</xdr:row>
      <xdr:rowOff>104775</xdr:rowOff>
    </xdr:to>
    <xdr:sp>
      <xdr:nvSpPr>
        <xdr:cNvPr id="8" name="Comment 46" hidden="1"/>
        <xdr:cNvSpPr>
          <a:spLocks/>
        </xdr:cNvSpPr>
      </xdr:nvSpPr>
      <xdr:spPr>
        <a:xfrm>
          <a:off x="6019800" y="3228975"/>
          <a:ext cx="1533525" cy="7143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学年</a:t>
          </a:r>
          <a:r>
            <a:rPr lang="en-US" cap="none" sz="1200" b="0" i="0" u="none" baseline="0"/>
            <a:t>
　半角数字で入力します。</a:t>
          </a:r>
        </a:p>
      </xdr:txBody>
    </xdr:sp>
    <xdr:clientData/>
  </xdr:twoCellAnchor>
  <xdr:twoCellAnchor editAs="absolute">
    <xdr:from>
      <xdr:col>6</xdr:col>
      <xdr:colOff>1219200</xdr:colOff>
      <xdr:row>11</xdr:row>
      <xdr:rowOff>47625</xdr:rowOff>
    </xdr:from>
    <xdr:to>
      <xdr:col>10</xdr:col>
      <xdr:colOff>276225</xdr:colOff>
      <xdr:row>15</xdr:row>
      <xdr:rowOff>142875</xdr:rowOff>
    </xdr:to>
    <xdr:sp>
      <xdr:nvSpPr>
        <xdr:cNvPr id="9" name="Comment 48" hidden="1"/>
        <xdr:cNvSpPr>
          <a:spLocks/>
        </xdr:cNvSpPr>
      </xdr:nvSpPr>
      <xdr:spPr>
        <a:xfrm>
          <a:off x="7058025" y="3228975"/>
          <a:ext cx="2438400" cy="9810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種目１</a:t>
          </a:r>
          <a:r>
            <a:rPr lang="en-US" cap="none" sz="1200" b="0" i="0" u="none" baseline="0"/>
            <a:t>
　参加競技コードを半角数字で入力して下さい。
　</a:t>
          </a:r>
        </a:p>
      </xdr:txBody>
    </xdr:sp>
    <xdr:clientData/>
  </xdr:twoCellAnchor>
  <xdr:twoCellAnchor editAs="absolute">
    <xdr:from>
      <xdr:col>7</xdr:col>
      <xdr:colOff>914400</xdr:colOff>
      <xdr:row>11</xdr:row>
      <xdr:rowOff>47625</xdr:rowOff>
    </xdr:from>
    <xdr:to>
      <xdr:col>13</xdr:col>
      <xdr:colOff>200025</xdr:colOff>
      <xdr:row>20</xdr:row>
      <xdr:rowOff>38100</xdr:rowOff>
    </xdr:to>
    <xdr:sp>
      <xdr:nvSpPr>
        <xdr:cNvPr id="10" name="Comment 49" hidden="1"/>
        <xdr:cNvSpPr>
          <a:spLocks/>
        </xdr:cNvSpPr>
      </xdr:nvSpPr>
      <xdr:spPr>
        <a:xfrm>
          <a:off x="8077200" y="3228975"/>
          <a:ext cx="3400425" cy="20193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7</xdr:col>
      <xdr:colOff>914400</xdr:colOff>
      <xdr:row>11</xdr:row>
      <xdr:rowOff>47625</xdr:rowOff>
    </xdr:from>
    <xdr:to>
      <xdr:col>11</xdr:col>
      <xdr:colOff>371475</xdr:colOff>
      <xdr:row>16</xdr:row>
      <xdr:rowOff>200025</xdr:rowOff>
    </xdr:to>
    <xdr:sp>
      <xdr:nvSpPr>
        <xdr:cNvPr id="11" name="Comment 50" hidden="1"/>
        <xdr:cNvSpPr>
          <a:spLocks/>
        </xdr:cNvSpPr>
      </xdr:nvSpPr>
      <xdr:spPr>
        <a:xfrm>
          <a:off x="8077200" y="3228975"/>
          <a:ext cx="2552700" cy="12668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8</xdr:col>
      <xdr:colOff>914400</xdr:colOff>
      <xdr:row>11</xdr:row>
      <xdr:rowOff>47625</xdr:rowOff>
    </xdr:from>
    <xdr:to>
      <xdr:col>13</xdr:col>
      <xdr:colOff>285750</xdr:colOff>
      <xdr:row>15</xdr:row>
      <xdr:rowOff>142875</xdr:rowOff>
    </xdr:to>
    <xdr:sp>
      <xdr:nvSpPr>
        <xdr:cNvPr id="12" name="Comment 51" hidden="1"/>
        <xdr:cNvSpPr>
          <a:spLocks/>
        </xdr:cNvSpPr>
      </xdr:nvSpPr>
      <xdr:spPr>
        <a:xfrm>
          <a:off x="9115425" y="3228975"/>
          <a:ext cx="2447925" cy="9810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種目２</a:t>
          </a:r>
          <a:r>
            <a:rPr lang="en-US" cap="none" sz="1200" b="0" i="0" u="none" baseline="0"/>
            <a:t>
　参加競技コードを半角数字で入力して下さい。
　</a:t>
          </a:r>
        </a:p>
      </xdr:txBody>
    </xdr:sp>
    <xdr:clientData/>
  </xdr:twoCellAnchor>
  <xdr:twoCellAnchor editAs="absolute">
    <xdr:from>
      <xdr:col>10</xdr:col>
      <xdr:colOff>914400</xdr:colOff>
      <xdr:row>11</xdr:row>
      <xdr:rowOff>47625</xdr:rowOff>
    </xdr:from>
    <xdr:to>
      <xdr:col>16</xdr:col>
      <xdr:colOff>200025</xdr:colOff>
      <xdr:row>20</xdr:row>
      <xdr:rowOff>38100</xdr:rowOff>
    </xdr:to>
    <xdr:sp>
      <xdr:nvSpPr>
        <xdr:cNvPr id="13" name="Comment 52" hidden="1"/>
        <xdr:cNvSpPr>
          <a:spLocks/>
        </xdr:cNvSpPr>
      </xdr:nvSpPr>
      <xdr:spPr>
        <a:xfrm>
          <a:off x="10134600" y="3228975"/>
          <a:ext cx="3400425" cy="20193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10</xdr:col>
      <xdr:colOff>914400</xdr:colOff>
      <xdr:row>11</xdr:row>
      <xdr:rowOff>47625</xdr:rowOff>
    </xdr:from>
    <xdr:to>
      <xdr:col>14</xdr:col>
      <xdr:colOff>352425</xdr:colOff>
      <xdr:row>16</xdr:row>
      <xdr:rowOff>200025</xdr:rowOff>
    </xdr:to>
    <xdr:sp>
      <xdr:nvSpPr>
        <xdr:cNvPr id="14" name="Comment 53" hidden="1"/>
        <xdr:cNvSpPr>
          <a:spLocks/>
        </xdr:cNvSpPr>
      </xdr:nvSpPr>
      <xdr:spPr>
        <a:xfrm>
          <a:off x="10134600" y="3228975"/>
          <a:ext cx="2533650" cy="12668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11</xdr:col>
      <xdr:colOff>914400</xdr:colOff>
      <xdr:row>11</xdr:row>
      <xdr:rowOff>47625</xdr:rowOff>
    </xdr:from>
    <xdr:to>
      <xdr:col>16</xdr:col>
      <xdr:colOff>247650</xdr:colOff>
      <xdr:row>15</xdr:row>
      <xdr:rowOff>142875</xdr:rowOff>
    </xdr:to>
    <xdr:sp>
      <xdr:nvSpPr>
        <xdr:cNvPr id="15" name="Comment 54" hidden="1"/>
        <xdr:cNvSpPr>
          <a:spLocks/>
        </xdr:cNvSpPr>
      </xdr:nvSpPr>
      <xdr:spPr>
        <a:xfrm>
          <a:off x="11172825" y="3228975"/>
          <a:ext cx="2409825" cy="9810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種目３</a:t>
          </a:r>
          <a:r>
            <a:rPr lang="en-US" cap="none" sz="1200" b="0" i="0" u="none" baseline="0"/>
            <a:t>
　参加競技コードを半角数字で入力して下さい。
　</a:t>
          </a:r>
        </a:p>
      </xdr:txBody>
    </xdr:sp>
    <xdr:clientData/>
  </xdr:twoCellAnchor>
  <xdr:twoCellAnchor editAs="absolute">
    <xdr:from>
      <xdr:col>13</xdr:col>
      <xdr:colOff>914400</xdr:colOff>
      <xdr:row>11</xdr:row>
      <xdr:rowOff>47625</xdr:rowOff>
    </xdr:from>
    <xdr:to>
      <xdr:col>22</xdr:col>
      <xdr:colOff>190500</xdr:colOff>
      <xdr:row>20</xdr:row>
      <xdr:rowOff>38100</xdr:rowOff>
    </xdr:to>
    <xdr:sp>
      <xdr:nvSpPr>
        <xdr:cNvPr id="16" name="Comment 55" hidden="1"/>
        <xdr:cNvSpPr>
          <a:spLocks/>
        </xdr:cNvSpPr>
      </xdr:nvSpPr>
      <xdr:spPr>
        <a:xfrm>
          <a:off x="12192000" y="3228975"/>
          <a:ext cx="3390900" cy="20193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13</xdr:col>
      <xdr:colOff>914400</xdr:colOff>
      <xdr:row>11</xdr:row>
      <xdr:rowOff>47625</xdr:rowOff>
    </xdr:from>
    <xdr:to>
      <xdr:col>17</xdr:col>
      <xdr:colOff>371475</xdr:colOff>
      <xdr:row>16</xdr:row>
      <xdr:rowOff>200025</xdr:rowOff>
    </xdr:to>
    <xdr:sp>
      <xdr:nvSpPr>
        <xdr:cNvPr id="17" name="Comment 56" hidden="1"/>
        <xdr:cNvSpPr>
          <a:spLocks/>
        </xdr:cNvSpPr>
      </xdr:nvSpPr>
      <xdr:spPr>
        <a:xfrm>
          <a:off x="12192000" y="3228975"/>
          <a:ext cx="2552700" cy="12668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14</xdr:col>
      <xdr:colOff>914400</xdr:colOff>
      <xdr:row>11</xdr:row>
      <xdr:rowOff>47625</xdr:rowOff>
    </xdr:from>
    <xdr:to>
      <xdr:col>22</xdr:col>
      <xdr:colOff>276225</xdr:colOff>
      <xdr:row>15</xdr:row>
      <xdr:rowOff>142875</xdr:rowOff>
    </xdr:to>
    <xdr:sp>
      <xdr:nvSpPr>
        <xdr:cNvPr id="18" name="Comment 57" hidden="1"/>
        <xdr:cNvSpPr>
          <a:spLocks/>
        </xdr:cNvSpPr>
      </xdr:nvSpPr>
      <xdr:spPr>
        <a:xfrm>
          <a:off x="13230225" y="3228975"/>
          <a:ext cx="2438400" cy="9810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種目４</a:t>
          </a:r>
          <a:r>
            <a:rPr lang="en-US" cap="none" sz="1200" b="0" i="0" u="none" baseline="0"/>
            <a:t>
　参加競技コードを半角数字で入力して下さい。
　</a:t>
          </a:r>
        </a:p>
      </xdr:txBody>
    </xdr:sp>
    <xdr:clientData/>
  </xdr:twoCellAnchor>
  <xdr:twoCellAnchor editAs="absolute">
    <xdr:from>
      <xdr:col>16</xdr:col>
      <xdr:colOff>914400</xdr:colOff>
      <xdr:row>11</xdr:row>
      <xdr:rowOff>47625</xdr:rowOff>
    </xdr:from>
    <xdr:to>
      <xdr:col>24</xdr:col>
      <xdr:colOff>152400</xdr:colOff>
      <xdr:row>20</xdr:row>
      <xdr:rowOff>38100</xdr:rowOff>
    </xdr:to>
    <xdr:sp>
      <xdr:nvSpPr>
        <xdr:cNvPr id="19" name="Comment 58" hidden="1"/>
        <xdr:cNvSpPr>
          <a:spLocks/>
        </xdr:cNvSpPr>
      </xdr:nvSpPr>
      <xdr:spPr>
        <a:xfrm>
          <a:off x="14249400" y="3228975"/>
          <a:ext cx="3390900" cy="20193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16</xdr:col>
      <xdr:colOff>914400</xdr:colOff>
      <xdr:row>11</xdr:row>
      <xdr:rowOff>47625</xdr:rowOff>
    </xdr:from>
    <xdr:to>
      <xdr:col>23</xdr:col>
      <xdr:colOff>238125</xdr:colOff>
      <xdr:row>16</xdr:row>
      <xdr:rowOff>200025</xdr:rowOff>
    </xdr:to>
    <xdr:sp>
      <xdr:nvSpPr>
        <xdr:cNvPr id="20" name="Comment 59" hidden="1"/>
        <xdr:cNvSpPr>
          <a:spLocks/>
        </xdr:cNvSpPr>
      </xdr:nvSpPr>
      <xdr:spPr>
        <a:xfrm>
          <a:off x="14249400" y="3228975"/>
          <a:ext cx="2514600" cy="12668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17</xdr:col>
      <xdr:colOff>914400</xdr:colOff>
      <xdr:row>11</xdr:row>
      <xdr:rowOff>47625</xdr:rowOff>
    </xdr:from>
    <xdr:to>
      <xdr:col>24</xdr:col>
      <xdr:colOff>171450</xdr:colOff>
      <xdr:row>15</xdr:row>
      <xdr:rowOff>142875</xdr:rowOff>
    </xdr:to>
    <xdr:sp>
      <xdr:nvSpPr>
        <xdr:cNvPr id="21" name="Comment 60" hidden="1"/>
        <xdr:cNvSpPr>
          <a:spLocks/>
        </xdr:cNvSpPr>
      </xdr:nvSpPr>
      <xdr:spPr>
        <a:xfrm>
          <a:off x="15287625" y="3228975"/>
          <a:ext cx="2371725" cy="9810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種目５</a:t>
          </a:r>
          <a:r>
            <a:rPr lang="en-US" cap="none" sz="1200" b="0" i="0" u="none" baseline="0"/>
            <a:t>
　参加競技コードを半角数字で入力して下さい。
　</a:t>
          </a:r>
        </a:p>
      </xdr:txBody>
    </xdr:sp>
    <xdr:clientData/>
  </xdr:twoCellAnchor>
  <xdr:twoCellAnchor editAs="absolute">
    <xdr:from>
      <xdr:col>22</xdr:col>
      <xdr:colOff>914400</xdr:colOff>
      <xdr:row>11</xdr:row>
      <xdr:rowOff>47625</xdr:rowOff>
    </xdr:from>
    <xdr:to>
      <xdr:col>26</xdr:col>
      <xdr:colOff>504825</xdr:colOff>
      <xdr:row>20</xdr:row>
      <xdr:rowOff>38100</xdr:rowOff>
    </xdr:to>
    <xdr:sp>
      <xdr:nvSpPr>
        <xdr:cNvPr id="22" name="Comment 61" hidden="1"/>
        <xdr:cNvSpPr>
          <a:spLocks/>
        </xdr:cNvSpPr>
      </xdr:nvSpPr>
      <xdr:spPr>
        <a:xfrm>
          <a:off x="16306800" y="3228975"/>
          <a:ext cx="3362325" cy="20193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22</xdr:col>
      <xdr:colOff>914400</xdr:colOff>
      <xdr:row>11</xdr:row>
      <xdr:rowOff>47625</xdr:rowOff>
    </xdr:from>
    <xdr:to>
      <xdr:col>25</xdr:col>
      <xdr:colOff>485775</xdr:colOff>
      <xdr:row>16</xdr:row>
      <xdr:rowOff>200025</xdr:rowOff>
    </xdr:to>
    <xdr:sp>
      <xdr:nvSpPr>
        <xdr:cNvPr id="23" name="Comment 62" hidden="1"/>
        <xdr:cNvSpPr>
          <a:spLocks/>
        </xdr:cNvSpPr>
      </xdr:nvSpPr>
      <xdr:spPr>
        <a:xfrm>
          <a:off x="16306800" y="3228975"/>
          <a:ext cx="2505075" cy="12668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7</xdr:col>
      <xdr:colOff>180975</xdr:colOff>
      <xdr:row>11</xdr:row>
      <xdr:rowOff>85725</xdr:rowOff>
    </xdr:from>
    <xdr:to>
      <xdr:col>11</xdr:col>
      <xdr:colOff>9525</xdr:colOff>
      <xdr:row>21</xdr:row>
      <xdr:rowOff>0</xdr:rowOff>
    </xdr:to>
    <xdr:sp>
      <xdr:nvSpPr>
        <xdr:cNvPr id="24" name="Comment 117" hidden="1"/>
        <xdr:cNvSpPr>
          <a:spLocks/>
        </xdr:cNvSpPr>
      </xdr:nvSpPr>
      <xdr:spPr>
        <a:xfrm>
          <a:off x="7343775" y="3267075"/>
          <a:ext cx="2924175" cy="2171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登録団体名</a:t>
          </a:r>
          <a:r>
            <a:rPr lang="en-US" cap="none" sz="1200" b="0" i="0" u="none" baseline="0"/>
            <a:t>
　セルをクリックすると▼が表示されます。この▼をクリックして、登録団体名一覧シートで入力した名前を選択します。間違って選択したときは、再度選択し直すか、Deleteキーで削除します。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19"/>
  <sheetViews>
    <sheetView showZeros="0" tabSelected="1" zoomScalePageLayoutView="0" workbookViewId="0" topLeftCell="A1">
      <selection activeCell="J81" sqref="J81"/>
    </sheetView>
  </sheetViews>
  <sheetFormatPr defaultColWidth="8.796875" defaultRowHeight="15"/>
  <cols>
    <col min="1" max="1" width="2.8984375" style="1" customWidth="1"/>
    <col min="2" max="2" width="6.59765625" style="1" customWidth="1"/>
    <col min="3" max="3" width="16.3984375" style="0" customWidth="1"/>
    <col min="4" max="4" width="18" style="0" customWidth="1"/>
    <col min="5" max="5" width="12" style="0" hidden="1" customWidth="1"/>
    <col min="6" max="7" width="6.19921875" style="1" bestFit="1" customWidth="1"/>
    <col min="8" max="8" width="5.19921875" style="1" customWidth="1"/>
    <col min="9" max="9" width="3.69921875" style="1" customWidth="1"/>
    <col min="10" max="10" width="25.5" style="1" customWidth="1"/>
    <col min="11" max="11" width="25.5" style="0" customWidth="1"/>
    <col min="12" max="12" width="8.69921875" style="6" customWidth="1"/>
    <col min="13" max="13" width="7.19921875" style="0" hidden="1" customWidth="1"/>
    <col min="14" max="14" width="3.19921875" style="0" hidden="1" customWidth="1"/>
  </cols>
  <sheetData>
    <row r="1" spans="2:12" ht="26.25">
      <c r="B1" s="5" t="s">
        <v>181</v>
      </c>
      <c r="D1" s="6"/>
      <c r="E1" s="6"/>
      <c r="F1" s="7"/>
      <c r="G1" s="7"/>
      <c r="H1" s="7"/>
      <c r="I1" s="7"/>
      <c r="J1" s="7"/>
      <c r="L1" s="29"/>
    </row>
    <row r="2" spans="2:12" ht="27" thickBot="1">
      <c r="B2" s="5"/>
      <c r="D2" s="134" t="s">
        <v>66</v>
      </c>
      <c r="E2" s="3"/>
      <c r="F2" s="137"/>
      <c r="G2" s="137"/>
      <c r="H2" s="137"/>
      <c r="I2" s="137"/>
      <c r="J2" s="137"/>
      <c r="L2" s="29"/>
    </row>
    <row r="3" spans="2:12" ht="22.5" customHeight="1">
      <c r="B3" s="233" t="s">
        <v>162</v>
      </c>
      <c r="C3" s="138" t="s">
        <v>64</v>
      </c>
      <c r="D3" s="135" t="s">
        <v>65</v>
      </c>
      <c r="F3" s="140" t="s">
        <v>67</v>
      </c>
      <c r="G3" s="137"/>
      <c r="H3" s="137"/>
      <c r="I3" s="137"/>
      <c r="J3" s="137"/>
      <c r="L3" s="29"/>
    </row>
    <row r="4" spans="2:12" ht="27" thickBot="1">
      <c r="B4" s="83"/>
      <c r="C4" s="139" t="s">
        <v>27</v>
      </c>
      <c r="D4" s="136"/>
      <c r="F4" s="144" t="s">
        <v>180</v>
      </c>
      <c r="G4" s="2"/>
      <c r="H4" s="2"/>
      <c r="I4" s="2"/>
      <c r="J4" s="2"/>
      <c r="L4" s="29"/>
    </row>
    <row r="5" spans="2:12" ht="24.75" customHeight="1">
      <c r="B5" s="31"/>
      <c r="C5" s="32"/>
      <c r="D5" s="141"/>
      <c r="F5" s="231" t="s">
        <v>161</v>
      </c>
      <c r="G5" s="2"/>
      <c r="H5" s="2"/>
      <c r="I5" s="2"/>
      <c r="J5" s="2"/>
      <c r="L5" s="29"/>
    </row>
    <row r="6" spans="2:12" ht="24.75" customHeight="1">
      <c r="B6" s="31"/>
      <c r="C6" s="32"/>
      <c r="D6" s="141"/>
      <c r="F6" s="144" t="s">
        <v>167</v>
      </c>
      <c r="G6" s="2"/>
      <c r="H6" s="2"/>
      <c r="I6" s="2"/>
      <c r="J6" s="2"/>
      <c r="L6" s="29"/>
    </row>
    <row r="7" spans="2:13" ht="24.75" customHeight="1" thickBot="1">
      <c r="B7" s="32" t="s">
        <v>163</v>
      </c>
      <c r="C7" s="33"/>
      <c r="D7" s="143"/>
      <c r="E7" s="145"/>
      <c r="F7" s="2"/>
      <c r="G7" s="133"/>
      <c r="H7" s="133"/>
      <c r="I7" s="133"/>
      <c r="J7" s="133"/>
      <c r="L7" s="29"/>
      <c r="M7" s="124">
        <f>IF($C$4="","",VLOOKUP($C$4,$M$8:$N$54,2,0))</f>
        <v>32</v>
      </c>
    </row>
    <row r="8" spans="2:14" ht="19.5" customHeight="1" thickBot="1">
      <c r="B8" s="34" t="s">
        <v>40</v>
      </c>
      <c r="C8" s="35" t="s">
        <v>179</v>
      </c>
      <c r="D8" s="36" t="s">
        <v>51</v>
      </c>
      <c r="E8" s="35" t="s">
        <v>1</v>
      </c>
      <c r="F8" s="35" t="s">
        <v>2</v>
      </c>
      <c r="G8" s="36" t="s">
        <v>3</v>
      </c>
      <c r="H8" s="37" t="s">
        <v>0</v>
      </c>
      <c r="I8" s="132"/>
      <c r="J8" s="132"/>
      <c r="M8" s="30" t="s">
        <v>52</v>
      </c>
      <c r="N8" s="30">
        <v>1</v>
      </c>
    </row>
    <row r="9" spans="1:14" ht="15" customHeight="1" thickBot="1">
      <c r="A9" s="20">
        <f>IF(C9="",0,COUNTIF($C$9:$C$78,C9))</f>
        <v>0</v>
      </c>
      <c r="B9" s="156"/>
      <c r="C9" s="157"/>
      <c r="D9" s="158">
        <f>IF($C9="","",ASC(PHONETIC($C9)))</f>
      </c>
      <c r="E9" s="157">
        <f>LEFT(C9,3)</f>
      </c>
      <c r="F9" s="80">
        <f>IF($C9="","",COUNTIF('男子名簿'!$G$13:$G$192,$C9))</f>
      </c>
      <c r="G9" s="81">
        <f>IF($C9="","",COUNTIF('女子名簿'!$G$13:$G$192,$C9))</f>
      </c>
      <c r="H9" s="76">
        <f aca="true" t="shared" si="0" ref="H9:H40">IF($C9="","",F9+G9)</f>
      </c>
      <c r="I9" s="133"/>
      <c r="J9" s="142"/>
      <c r="M9" s="30" t="s">
        <v>5</v>
      </c>
      <c r="N9" s="30">
        <v>2</v>
      </c>
    </row>
    <row r="10" spans="1:14" ht="15" customHeight="1" hidden="1">
      <c r="A10" s="20">
        <f aca="true" t="shared" si="1" ref="A10:A73">IF(C10="",0,COUNTIF($C$9:$C$78,C10))</f>
        <v>0</v>
      </c>
      <c r="B10" s="97">
        <v>2</v>
      </c>
      <c r="C10" s="99"/>
      <c r="D10" s="98">
        <f aca="true" t="shared" si="2" ref="D10:D73">IF($C10="","",ASC(PHONETIC($C10)))</f>
      </c>
      <c r="E10" s="99"/>
      <c r="F10" s="100">
        <f>IF($C10="","",COUNTIF('男子名簿'!$G$13:$G$192,$C10))</f>
      </c>
      <c r="G10" s="101">
        <f>IF($C10="","",COUNTIF('女子名簿'!$G$13:$G$192,$C10))</f>
      </c>
      <c r="H10" s="102">
        <f t="shared" si="0"/>
      </c>
      <c r="I10" s="133"/>
      <c r="J10" s="142"/>
      <c r="M10" t="s">
        <v>53</v>
      </c>
      <c r="N10" s="30">
        <v>3</v>
      </c>
    </row>
    <row r="11" spans="1:14" ht="15" customHeight="1" hidden="1">
      <c r="A11" s="20">
        <f t="shared" si="1"/>
        <v>0</v>
      </c>
      <c r="B11" s="38">
        <v>3</v>
      </c>
      <c r="C11" s="66"/>
      <c r="D11" s="65">
        <f t="shared" si="2"/>
      </c>
      <c r="E11" s="66"/>
      <c r="F11" s="21">
        <f>IF($C11="","",COUNTIF('男子名簿'!$G$13:$G$192,$C11))</f>
      </c>
      <c r="G11" s="22">
        <f>IF($C11="","",COUNTIF('女子名簿'!$G$13:$G$192,$C11))</f>
      </c>
      <c r="H11" s="23">
        <f t="shared" si="0"/>
      </c>
      <c r="I11" s="133"/>
      <c r="J11" s="133"/>
      <c r="M11" t="s">
        <v>6</v>
      </c>
      <c r="N11" s="30">
        <v>4</v>
      </c>
    </row>
    <row r="12" spans="1:14" ht="15" customHeight="1" hidden="1">
      <c r="A12" s="20">
        <f t="shared" si="1"/>
        <v>0</v>
      </c>
      <c r="B12" s="38">
        <v>4</v>
      </c>
      <c r="C12" s="66"/>
      <c r="D12" s="65">
        <f t="shared" si="2"/>
      </c>
      <c r="E12" s="66"/>
      <c r="F12" s="21">
        <f>IF($C12="","",COUNTIF('男子名簿'!$G$13:$G$192,$C12))</f>
      </c>
      <c r="G12" s="22">
        <f>IF($C12="","",COUNTIF('女子名簿'!$G$13:$G$192,$C12))</f>
      </c>
      <c r="H12" s="23">
        <f t="shared" si="0"/>
      </c>
      <c r="I12" s="133"/>
      <c r="J12" s="133"/>
      <c r="M12" t="s">
        <v>7</v>
      </c>
      <c r="N12" s="30">
        <v>5</v>
      </c>
    </row>
    <row r="13" spans="1:14" ht="15" customHeight="1" hidden="1">
      <c r="A13" s="20">
        <f t="shared" si="1"/>
        <v>0</v>
      </c>
      <c r="B13" s="103">
        <v>5</v>
      </c>
      <c r="C13" s="67"/>
      <c r="D13" s="104">
        <f t="shared" si="2"/>
      </c>
      <c r="E13" s="105"/>
      <c r="F13" s="106">
        <f>IF($C13="","",COUNTIF('男子名簿'!$G$13:$G$192,$C13))</f>
      </c>
      <c r="G13" s="107">
        <f>IF($C13="","",COUNTIF('女子名簿'!$G$13:$G$192,$C13))</f>
      </c>
      <c r="H13" s="108">
        <f t="shared" si="0"/>
      </c>
      <c r="I13" s="133"/>
      <c r="J13" s="133"/>
      <c r="M13" t="s">
        <v>8</v>
      </c>
      <c r="N13" s="30">
        <v>6</v>
      </c>
    </row>
    <row r="14" spans="1:14" ht="15" customHeight="1" hidden="1">
      <c r="A14" s="20">
        <f t="shared" si="1"/>
        <v>0</v>
      </c>
      <c r="B14" s="109">
        <v>6</v>
      </c>
      <c r="C14" s="111"/>
      <c r="D14" s="110">
        <f t="shared" si="2"/>
      </c>
      <c r="E14" s="111"/>
      <c r="F14" s="112">
        <f>IF($C14="","",COUNTIF('男子名簿'!$G$13:$G$192,$C14))</f>
      </c>
      <c r="G14" s="113">
        <f>IF($C14="","",COUNTIF('女子名簿'!$G$13:$G$192,$C14))</f>
      </c>
      <c r="H14" s="114">
        <f t="shared" si="0"/>
      </c>
      <c r="I14" s="133"/>
      <c r="J14" s="133"/>
      <c r="M14" t="s">
        <v>9</v>
      </c>
      <c r="N14" s="30">
        <v>7</v>
      </c>
    </row>
    <row r="15" spans="1:14" ht="15" customHeight="1" hidden="1">
      <c r="A15" s="20">
        <f t="shared" si="1"/>
        <v>0</v>
      </c>
      <c r="B15" s="38">
        <v>7</v>
      </c>
      <c r="C15" s="66"/>
      <c r="D15" s="65">
        <f t="shared" si="2"/>
      </c>
      <c r="E15" s="66"/>
      <c r="F15" s="21">
        <f>IF($C15="","",COUNTIF('男子名簿'!$G$13:$G$192,$C15))</f>
      </c>
      <c r="G15" s="22">
        <f>IF($C15="","",COUNTIF('女子名簿'!$G$13:$G$192,$C15))</f>
      </c>
      <c r="H15" s="23">
        <f t="shared" si="0"/>
      </c>
      <c r="I15" s="133"/>
      <c r="J15" s="133"/>
      <c r="M15" t="s">
        <v>10</v>
      </c>
      <c r="N15" s="30">
        <v>8</v>
      </c>
    </row>
    <row r="16" spans="1:14" ht="15" customHeight="1" hidden="1">
      <c r="A16" s="20">
        <f t="shared" si="1"/>
        <v>0</v>
      </c>
      <c r="B16" s="38">
        <v>8</v>
      </c>
      <c r="C16" s="66"/>
      <c r="D16" s="65">
        <f t="shared" si="2"/>
      </c>
      <c r="E16" s="66"/>
      <c r="F16" s="21">
        <f>IF($C16="","",COUNTIF('男子名簿'!$G$13:$G$192,$C16))</f>
      </c>
      <c r="G16" s="22">
        <f>IF($C16="","",COUNTIF('女子名簿'!$G$13:$G$192,$C16))</f>
      </c>
      <c r="H16" s="23">
        <f t="shared" si="0"/>
      </c>
      <c r="I16" s="133"/>
      <c r="J16" s="133"/>
      <c r="M16" t="s">
        <v>11</v>
      </c>
      <c r="N16" s="30">
        <v>9</v>
      </c>
    </row>
    <row r="17" spans="1:14" ht="15" customHeight="1" hidden="1">
      <c r="A17" s="20">
        <f t="shared" si="1"/>
        <v>0</v>
      </c>
      <c r="B17" s="38">
        <v>9</v>
      </c>
      <c r="C17" s="66"/>
      <c r="D17" s="65">
        <f t="shared" si="2"/>
      </c>
      <c r="E17" s="66"/>
      <c r="F17" s="21">
        <f>IF($C17="","",COUNTIF('男子名簿'!$G$13:$G$192,$C17))</f>
      </c>
      <c r="G17" s="22">
        <f>IF($C17="","",COUNTIF('女子名簿'!$G$13:$G$192,$C17))</f>
      </c>
      <c r="H17" s="23">
        <f t="shared" si="0"/>
      </c>
      <c r="I17" s="133"/>
      <c r="J17" s="133"/>
      <c r="M17" t="s">
        <v>12</v>
      </c>
      <c r="N17" s="30">
        <v>10</v>
      </c>
    </row>
    <row r="18" spans="1:14" ht="15" customHeight="1" hidden="1">
      <c r="A18" s="20">
        <f t="shared" si="1"/>
        <v>0</v>
      </c>
      <c r="B18" s="39">
        <v>10</v>
      </c>
      <c r="C18" s="67"/>
      <c r="D18" s="72">
        <f t="shared" si="2"/>
      </c>
      <c r="E18" s="67"/>
      <c r="F18" s="24">
        <f>IF($C18="","",COUNTIF('男子名簿'!$G$13:$G$192,$C18))</f>
      </c>
      <c r="G18" s="25">
        <f>IF($C18="","",COUNTIF('女子名簿'!$G$13:$G$192,$C18))</f>
      </c>
      <c r="H18" s="26">
        <f t="shared" si="0"/>
      </c>
      <c r="I18" s="133"/>
      <c r="J18" s="133"/>
      <c r="M18" t="s">
        <v>13</v>
      </c>
      <c r="N18" s="30">
        <v>11</v>
      </c>
    </row>
    <row r="19" spans="1:14" ht="15" customHeight="1" hidden="1">
      <c r="A19" s="20">
        <f t="shared" si="1"/>
        <v>0</v>
      </c>
      <c r="B19" s="97">
        <v>11</v>
      </c>
      <c r="C19" s="111"/>
      <c r="D19" s="98">
        <f t="shared" si="2"/>
      </c>
      <c r="E19" s="99"/>
      <c r="F19" s="100">
        <f>IF($C19="","",COUNTIF('男子名簿'!$G$13:$G$192,$C19))</f>
      </c>
      <c r="G19" s="101">
        <f>IF($C19="","",COUNTIF('女子名簿'!$G$13:$G$192,$C19))</f>
      </c>
      <c r="H19" s="102">
        <f t="shared" si="0"/>
      </c>
      <c r="I19" s="133"/>
      <c r="J19" s="133"/>
      <c r="M19" t="s">
        <v>14</v>
      </c>
      <c r="N19" s="30">
        <v>12</v>
      </c>
    </row>
    <row r="20" spans="1:14" ht="15" customHeight="1" hidden="1">
      <c r="A20" s="20">
        <f t="shared" si="1"/>
        <v>0</v>
      </c>
      <c r="B20" s="38">
        <v>12</v>
      </c>
      <c r="C20" s="66"/>
      <c r="D20" s="65">
        <f t="shared" si="2"/>
      </c>
      <c r="E20" s="66"/>
      <c r="F20" s="21">
        <f>IF($C20="","",COUNTIF('男子名簿'!$G$13:$G$192,$C20))</f>
      </c>
      <c r="G20" s="22">
        <f>IF($C20="","",COUNTIF('女子名簿'!$G$13:$G$192,$C20))</f>
      </c>
      <c r="H20" s="23">
        <f t="shared" si="0"/>
      </c>
      <c r="I20" s="133"/>
      <c r="J20" s="133"/>
      <c r="M20" t="s">
        <v>15</v>
      </c>
      <c r="N20" s="30">
        <v>13</v>
      </c>
    </row>
    <row r="21" spans="1:14" ht="15" customHeight="1" hidden="1">
      <c r="A21" s="20">
        <f t="shared" si="1"/>
        <v>0</v>
      </c>
      <c r="B21" s="38">
        <v>13</v>
      </c>
      <c r="C21" s="66"/>
      <c r="D21" s="65">
        <f t="shared" si="2"/>
      </c>
      <c r="E21" s="66"/>
      <c r="F21" s="21">
        <f>IF($C21="","",COUNTIF('男子名簿'!$G$13:$G$192,$C21))</f>
      </c>
      <c r="G21" s="22">
        <f>IF($C21="","",COUNTIF('女子名簿'!$G$13:$G$192,$C21))</f>
      </c>
      <c r="H21" s="23">
        <f t="shared" si="0"/>
      </c>
      <c r="I21" s="133"/>
      <c r="J21" s="133"/>
      <c r="M21" t="s">
        <v>54</v>
      </c>
      <c r="N21" s="30">
        <v>14</v>
      </c>
    </row>
    <row r="22" spans="1:14" ht="15" customHeight="1" hidden="1">
      <c r="A22" s="20">
        <f t="shared" si="1"/>
        <v>0</v>
      </c>
      <c r="B22" s="38">
        <v>14</v>
      </c>
      <c r="C22" s="66"/>
      <c r="D22" s="65">
        <f t="shared" si="2"/>
      </c>
      <c r="E22" s="66"/>
      <c r="F22" s="21">
        <f>IF($C22="","",COUNTIF('男子名簿'!$G$13:$G$192,$C22))</f>
      </c>
      <c r="G22" s="22">
        <f>IF($C22="","",COUNTIF('女子名簿'!$G$13:$G$192,$C22))</f>
      </c>
      <c r="H22" s="23">
        <f t="shared" si="0"/>
      </c>
      <c r="I22" s="133"/>
      <c r="J22" s="133"/>
      <c r="M22" t="s">
        <v>16</v>
      </c>
      <c r="N22" s="30">
        <v>15</v>
      </c>
    </row>
    <row r="23" spans="1:14" ht="15" customHeight="1" hidden="1">
      <c r="A23" s="20">
        <f t="shared" si="1"/>
        <v>0</v>
      </c>
      <c r="B23" s="103">
        <v>15</v>
      </c>
      <c r="C23" s="67"/>
      <c r="D23" s="104">
        <f t="shared" si="2"/>
      </c>
      <c r="E23" s="105"/>
      <c r="F23" s="106">
        <f>IF($C23="","",COUNTIF('男子名簿'!$G$13:$G$192,$C23))</f>
      </c>
      <c r="G23" s="107">
        <f>IF($C23="","",COUNTIF('女子名簿'!$G$13:$G$192,$C23))</f>
      </c>
      <c r="H23" s="108">
        <f t="shared" si="0"/>
      </c>
      <c r="I23" s="133"/>
      <c r="J23" s="133"/>
      <c r="M23" t="s">
        <v>17</v>
      </c>
      <c r="N23" s="30">
        <v>16</v>
      </c>
    </row>
    <row r="24" spans="1:14" ht="15" customHeight="1" hidden="1">
      <c r="A24" s="20">
        <f t="shared" si="1"/>
        <v>0</v>
      </c>
      <c r="B24" s="109">
        <v>16</v>
      </c>
      <c r="C24" s="147"/>
      <c r="D24" s="110">
        <f t="shared" si="2"/>
      </c>
      <c r="E24" s="111"/>
      <c r="F24" s="112">
        <f>IF($C24="","",COUNTIF('男子名簿'!$G$13:$G$192,$C24))</f>
      </c>
      <c r="G24" s="113">
        <f>IF($C24="","",COUNTIF('女子名簿'!$G$13:$G$192,$C24))</f>
      </c>
      <c r="H24" s="114">
        <f t="shared" si="0"/>
      </c>
      <c r="I24" s="133"/>
      <c r="J24" s="133"/>
      <c r="M24" t="s">
        <v>18</v>
      </c>
      <c r="N24" s="30">
        <v>17</v>
      </c>
    </row>
    <row r="25" spans="1:14" ht="15" customHeight="1" hidden="1">
      <c r="A25" s="20">
        <f t="shared" si="1"/>
        <v>0</v>
      </c>
      <c r="B25" s="38">
        <v>17</v>
      </c>
      <c r="C25" s="148"/>
      <c r="D25" s="65">
        <f t="shared" si="2"/>
      </c>
      <c r="E25" s="66"/>
      <c r="F25" s="21">
        <f>IF($C25="","",COUNTIF('男子名簿'!$G$13:$G$192,$C25))</f>
      </c>
      <c r="G25" s="22">
        <f>IF($C25="","",COUNTIF('女子名簿'!$G$13:$G$192,$C25))</f>
      </c>
      <c r="H25" s="23">
        <f t="shared" si="0"/>
      </c>
      <c r="I25" s="133"/>
      <c r="J25" s="133"/>
      <c r="M25" t="s">
        <v>19</v>
      </c>
      <c r="N25" s="30">
        <v>18</v>
      </c>
    </row>
    <row r="26" spans="1:14" ht="15" customHeight="1" hidden="1">
      <c r="A26" s="20">
        <f t="shared" si="1"/>
        <v>0</v>
      </c>
      <c r="B26" s="38">
        <v>18</v>
      </c>
      <c r="C26" s="66"/>
      <c r="D26" s="65">
        <f t="shared" si="2"/>
      </c>
      <c r="E26" s="66"/>
      <c r="F26" s="21">
        <f>IF($C26="","",COUNTIF('男子名簿'!$G$13:$G$192,$C26))</f>
      </c>
      <c r="G26" s="22">
        <f>IF($C26="","",COUNTIF('女子名簿'!$G$13:$G$192,$C26))</f>
      </c>
      <c r="H26" s="23">
        <f t="shared" si="0"/>
      </c>
      <c r="I26" s="133"/>
      <c r="J26" s="133"/>
      <c r="M26" t="s">
        <v>20</v>
      </c>
      <c r="N26" s="30">
        <v>19</v>
      </c>
    </row>
    <row r="27" spans="1:14" ht="15" customHeight="1" hidden="1">
      <c r="A27" s="20">
        <f t="shared" si="1"/>
        <v>0</v>
      </c>
      <c r="B27" s="38">
        <v>19</v>
      </c>
      <c r="C27" s="148"/>
      <c r="D27" s="65">
        <f t="shared" si="2"/>
      </c>
      <c r="E27" s="66"/>
      <c r="F27" s="21">
        <f>IF($C27="","",COUNTIF('男子名簿'!$G$13:$G$192,$C27))</f>
      </c>
      <c r="G27" s="22">
        <f>IF($C27="","",COUNTIF('女子名簿'!$G$13:$G$192,$C27))</f>
      </c>
      <c r="H27" s="23">
        <f t="shared" si="0"/>
      </c>
      <c r="I27" s="133"/>
      <c r="J27" s="133"/>
      <c r="M27" t="s">
        <v>55</v>
      </c>
      <c r="N27" s="30">
        <v>20</v>
      </c>
    </row>
    <row r="28" spans="1:14" ht="15" customHeight="1" hidden="1">
      <c r="A28" s="20">
        <f t="shared" si="1"/>
        <v>0</v>
      </c>
      <c r="B28" s="39">
        <v>20</v>
      </c>
      <c r="C28" s="149"/>
      <c r="D28" s="72">
        <f t="shared" si="2"/>
      </c>
      <c r="E28" s="67"/>
      <c r="F28" s="24">
        <f>IF($C28="","",COUNTIF('男子名簿'!$G$13:$G$192,$C28))</f>
      </c>
      <c r="G28" s="25">
        <f>IF($C28="","",COUNTIF('女子名簿'!$G$13:$G$192,$C28))</f>
      </c>
      <c r="H28" s="26">
        <f t="shared" si="0"/>
      </c>
      <c r="I28" s="133"/>
      <c r="J28" s="133"/>
      <c r="M28" t="s">
        <v>56</v>
      </c>
      <c r="N28" s="30">
        <v>21</v>
      </c>
    </row>
    <row r="29" spans="1:14" ht="15" customHeight="1" hidden="1">
      <c r="A29" s="20">
        <f t="shared" si="1"/>
        <v>0</v>
      </c>
      <c r="B29" s="97">
        <v>21</v>
      </c>
      <c r="C29" s="147"/>
      <c r="D29" s="98">
        <f t="shared" si="2"/>
      </c>
      <c r="E29" s="99"/>
      <c r="F29" s="100">
        <f>IF($C29="","",COUNTIF('男子名簿'!$G$13:$G$192,$C29))</f>
      </c>
      <c r="G29" s="101">
        <f>IF($C29="","",COUNTIF('女子名簿'!$G$13:$G$192,$C29))</f>
      </c>
      <c r="H29" s="102">
        <f t="shared" si="0"/>
      </c>
      <c r="I29" s="133"/>
      <c r="J29" s="133"/>
      <c r="M29" t="s">
        <v>57</v>
      </c>
      <c r="N29" s="30">
        <v>22</v>
      </c>
    </row>
    <row r="30" spans="1:14" ht="15" customHeight="1" hidden="1">
      <c r="A30" s="20">
        <f t="shared" si="1"/>
        <v>0</v>
      </c>
      <c r="B30" s="38">
        <v>22</v>
      </c>
      <c r="C30" s="148"/>
      <c r="D30" s="65">
        <f t="shared" si="2"/>
      </c>
      <c r="E30" s="66"/>
      <c r="F30" s="21">
        <f>IF($C30="","",COUNTIF('男子名簿'!$G$13:$G$192,$C30))</f>
      </c>
      <c r="G30" s="22">
        <f>IF($C30="","",COUNTIF('女子名簿'!$G$13:$G$192,$C30))</f>
      </c>
      <c r="H30" s="23">
        <f t="shared" si="0"/>
      </c>
      <c r="I30" s="133"/>
      <c r="J30" s="133"/>
      <c r="M30" t="s">
        <v>58</v>
      </c>
      <c r="N30" s="30">
        <v>23</v>
      </c>
    </row>
    <row r="31" spans="1:14" ht="15" customHeight="1" hidden="1">
      <c r="A31" s="20">
        <f t="shared" si="1"/>
        <v>0</v>
      </c>
      <c r="B31" s="38">
        <v>23</v>
      </c>
      <c r="C31" s="148"/>
      <c r="D31" s="65">
        <f t="shared" si="2"/>
      </c>
      <c r="E31" s="66"/>
      <c r="F31" s="21">
        <f>IF($C31="","",COUNTIF('男子名簿'!$G$13:$G$192,$C31))</f>
      </c>
      <c r="G31" s="22">
        <f>IF($C31="","",COUNTIF('女子名簿'!$G$13:$G$192,$C31))</f>
      </c>
      <c r="H31" s="23">
        <f t="shared" si="0"/>
      </c>
      <c r="I31" s="133"/>
      <c r="J31" s="133"/>
      <c r="M31" t="s">
        <v>59</v>
      </c>
      <c r="N31" s="30">
        <v>24</v>
      </c>
    </row>
    <row r="32" spans="1:14" ht="15" customHeight="1" hidden="1">
      <c r="A32" s="20">
        <f t="shared" si="1"/>
        <v>0</v>
      </c>
      <c r="B32" s="38">
        <v>24</v>
      </c>
      <c r="C32" s="148"/>
      <c r="D32" s="65">
        <f t="shared" si="2"/>
      </c>
      <c r="E32" s="66"/>
      <c r="F32" s="21">
        <f>IF($C32="","",COUNTIF('男子名簿'!$G$13:$G$192,$C32))</f>
      </c>
      <c r="G32" s="22">
        <f>IF($C32="","",COUNTIF('女子名簿'!$G$13:$G$192,$C32))</f>
      </c>
      <c r="H32" s="23">
        <f t="shared" si="0"/>
      </c>
      <c r="I32" s="133"/>
      <c r="J32" s="133"/>
      <c r="M32" t="s">
        <v>21</v>
      </c>
      <c r="N32" s="30">
        <v>25</v>
      </c>
    </row>
    <row r="33" spans="1:14" ht="15" customHeight="1" hidden="1">
      <c r="A33" s="20">
        <f t="shared" si="1"/>
        <v>0</v>
      </c>
      <c r="B33" s="103">
        <v>25</v>
      </c>
      <c r="C33" s="149"/>
      <c r="D33" s="104">
        <f t="shared" si="2"/>
      </c>
      <c r="E33" s="105"/>
      <c r="F33" s="106">
        <f>IF($C33="","",COUNTIF('男子名簿'!$G$13:$G$192,$C33))</f>
      </c>
      <c r="G33" s="107">
        <f>IF($C33="","",COUNTIF('女子名簿'!$G$13:$G$192,$C33))</f>
      </c>
      <c r="H33" s="108">
        <f t="shared" si="0"/>
      </c>
      <c r="I33" s="133"/>
      <c r="J33" s="133"/>
      <c r="M33" t="s">
        <v>22</v>
      </c>
      <c r="N33" s="30">
        <v>26</v>
      </c>
    </row>
    <row r="34" spans="1:14" ht="15" customHeight="1" hidden="1">
      <c r="A34" s="20">
        <f t="shared" si="1"/>
        <v>0</v>
      </c>
      <c r="B34" s="109">
        <v>26</v>
      </c>
      <c r="C34" s="147"/>
      <c r="D34" s="110">
        <f t="shared" si="2"/>
      </c>
      <c r="E34" s="111"/>
      <c r="F34" s="112">
        <f>IF($C34="","",COUNTIF('男子名簿'!$G$13:$G$192,$C34))</f>
      </c>
      <c r="G34" s="113">
        <f>IF($C34="","",COUNTIF('女子名簿'!$G$13:$G$192,$C34))</f>
      </c>
      <c r="H34" s="114">
        <f t="shared" si="0"/>
      </c>
      <c r="I34" s="133"/>
      <c r="J34" s="133"/>
      <c r="M34" t="s">
        <v>23</v>
      </c>
      <c r="N34" s="30">
        <v>27</v>
      </c>
    </row>
    <row r="35" spans="1:14" ht="15" customHeight="1" hidden="1">
      <c r="A35" s="20">
        <f t="shared" si="1"/>
        <v>0</v>
      </c>
      <c r="B35" s="38">
        <v>27</v>
      </c>
      <c r="C35" s="148"/>
      <c r="D35" s="65">
        <f t="shared" si="2"/>
      </c>
      <c r="E35" s="66"/>
      <c r="F35" s="21">
        <f>IF($C35="","",COUNTIF('男子名簿'!$G$13:$G$192,$C35))</f>
      </c>
      <c r="G35" s="22">
        <f>IF($C35="","",COUNTIF('女子名簿'!$G$13:$G$192,$C35))</f>
      </c>
      <c r="H35" s="23">
        <f t="shared" si="0"/>
      </c>
      <c r="I35" s="133"/>
      <c r="J35" s="133"/>
      <c r="M35" t="s">
        <v>24</v>
      </c>
      <c r="N35" s="30">
        <v>28</v>
      </c>
    </row>
    <row r="36" spans="1:14" ht="15" customHeight="1" hidden="1">
      <c r="A36" s="20">
        <f t="shared" si="1"/>
        <v>0</v>
      </c>
      <c r="B36" s="38">
        <v>28</v>
      </c>
      <c r="C36" s="148"/>
      <c r="D36" s="65">
        <f t="shared" si="2"/>
      </c>
      <c r="E36" s="66"/>
      <c r="F36" s="21">
        <f>IF($C36="","",COUNTIF('男子名簿'!$G$13:$G$192,$C36))</f>
      </c>
      <c r="G36" s="22">
        <f>IF($C36="","",COUNTIF('女子名簿'!$G$13:$G$192,$C36))</f>
      </c>
      <c r="H36" s="23">
        <f t="shared" si="0"/>
      </c>
      <c r="I36" s="133"/>
      <c r="J36" s="133"/>
      <c r="M36" t="s">
        <v>25</v>
      </c>
      <c r="N36" s="30">
        <v>29</v>
      </c>
    </row>
    <row r="37" spans="1:14" ht="15" customHeight="1" hidden="1">
      <c r="A37" s="20">
        <f t="shared" si="1"/>
        <v>0</v>
      </c>
      <c r="B37" s="38">
        <v>29</v>
      </c>
      <c r="C37" s="148"/>
      <c r="D37" s="65">
        <f t="shared" si="2"/>
      </c>
      <c r="E37" s="66"/>
      <c r="F37" s="21">
        <f>IF($C37="","",COUNTIF('男子名簿'!$G$13:$G$192,$C37))</f>
      </c>
      <c r="G37" s="22">
        <f>IF($C37="","",COUNTIF('女子名簿'!$G$13:$G$192,$C37))</f>
      </c>
      <c r="H37" s="23">
        <f t="shared" si="0"/>
      </c>
      <c r="I37" s="133"/>
      <c r="J37" s="133"/>
      <c r="M37" t="s">
        <v>60</v>
      </c>
      <c r="N37" s="30">
        <v>30</v>
      </c>
    </row>
    <row r="38" spans="1:14" ht="15" customHeight="1" hidden="1">
      <c r="A38" s="20">
        <f t="shared" si="1"/>
        <v>0</v>
      </c>
      <c r="B38" s="39">
        <v>30</v>
      </c>
      <c r="C38" s="149"/>
      <c r="D38" s="72">
        <f t="shared" si="2"/>
      </c>
      <c r="E38" s="67"/>
      <c r="F38" s="24">
        <f>IF($C38="","",COUNTIF('男子名簿'!$G$13:$G$192,$C38))</f>
      </c>
      <c r="G38" s="25">
        <f>IF($C38="","",COUNTIF('女子名簿'!$G$13:$G$192,$C38))</f>
      </c>
      <c r="H38" s="26">
        <f t="shared" si="0"/>
      </c>
      <c r="I38" s="133"/>
      <c r="J38" s="133"/>
      <c r="M38" t="s">
        <v>26</v>
      </c>
      <c r="N38" s="30">
        <v>31</v>
      </c>
    </row>
    <row r="39" spans="1:14" ht="15" customHeight="1" hidden="1">
      <c r="A39" s="20">
        <f t="shared" si="1"/>
        <v>0</v>
      </c>
      <c r="B39" s="97">
        <v>31</v>
      </c>
      <c r="C39" s="147"/>
      <c r="D39" s="98">
        <f t="shared" si="2"/>
      </c>
      <c r="E39" s="99"/>
      <c r="F39" s="100">
        <f>IF($C39="","",COUNTIF('男子名簿'!$G$13:$G$192,$C39))</f>
      </c>
      <c r="G39" s="101">
        <f>IF($C39="","",COUNTIF('女子名簿'!$G$13:$G$192,$C39))</f>
      </c>
      <c r="H39" s="102">
        <f t="shared" si="0"/>
      </c>
      <c r="I39" s="133"/>
      <c r="J39" s="133"/>
      <c r="M39" t="s">
        <v>27</v>
      </c>
      <c r="N39" s="30">
        <v>32</v>
      </c>
    </row>
    <row r="40" spans="1:14" ht="15" customHeight="1" hidden="1">
      <c r="A40" s="20">
        <f t="shared" si="1"/>
        <v>0</v>
      </c>
      <c r="B40" s="38">
        <v>32</v>
      </c>
      <c r="C40" s="148"/>
      <c r="D40" s="65">
        <f t="shared" si="2"/>
      </c>
      <c r="E40" s="66"/>
      <c r="F40" s="21">
        <f>IF($C40="","",COUNTIF('男子名簿'!$G$13:$G$192,$C40))</f>
      </c>
      <c r="G40" s="22">
        <f>IF($C40="","",COUNTIF('女子名簿'!$G$13:$G$192,$C40))</f>
      </c>
      <c r="H40" s="23">
        <f t="shared" si="0"/>
      </c>
      <c r="I40" s="133"/>
      <c r="J40" s="133"/>
      <c r="M40" t="s">
        <v>28</v>
      </c>
      <c r="N40" s="30">
        <v>33</v>
      </c>
    </row>
    <row r="41" spans="1:14" ht="15" customHeight="1" hidden="1">
      <c r="A41" s="20">
        <f t="shared" si="1"/>
        <v>0</v>
      </c>
      <c r="B41" s="38">
        <v>33</v>
      </c>
      <c r="C41" s="148"/>
      <c r="D41" s="65">
        <f t="shared" si="2"/>
      </c>
      <c r="E41" s="66"/>
      <c r="F41" s="21">
        <f>IF($C41="","",COUNTIF('男子名簿'!$G$13:$G$192,$C41))</f>
      </c>
      <c r="G41" s="22">
        <f>IF($C41="","",COUNTIF('女子名簿'!$G$13:$G$192,$C41))</f>
      </c>
      <c r="H41" s="23">
        <f aca="true" t="shared" si="3" ref="H41:H72">IF($C41="","",F41+G41)</f>
      </c>
      <c r="I41" s="133"/>
      <c r="J41" s="133"/>
      <c r="M41" t="s">
        <v>29</v>
      </c>
      <c r="N41" s="30">
        <v>34</v>
      </c>
    </row>
    <row r="42" spans="1:14" ht="15" customHeight="1" hidden="1">
      <c r="A42" s="20">
        <f t="shared" si="1"/>
        <v>0</v>
      </c>
      <c r="B42" s="38">
        <v>34</v>
      </c>
      <c r="C42" s="148"/>
      <c r="D42" s="65">
        <f t="shared" si="2"/>
      </c>
      <c r="E42" s="66"/>
      <c r="F42" s="21">
        <f>IF($C42="","",COUNTIF('男子名簿'!$G$13:$G$192,$C42))</f>
      </c>
      <c r="G42" s="22">
        <f>IF($C42="","",COUNTIF('女子名簿'!$G$13:$G$192,$C42))</f>
      </c>
      <c r="H42" s="23">
        <f t="shared" si="3"/>
      </c>
      <c r="I42" s="133"/>
      <c r="J42" s="133"/>
      <c r="M42" t="s">
        <v>30</v>
      </c>
      <c r="N42" s="30">
        <v>35</v>
      </c>
    </row>
    <row r="43" spans="1:14" ht="15" customHeight="1" hidden="1">
      <c r="A43" s="20">
        <f t="shared" si="1"/>
        <v>0</v>
      </c>
      <c r="B43" s="103">
        <v>35</v>
      </c>
      <c r="C43" s="149"/>
      <c r="D43" s="104">
        <f t="shared" si="2"/>
      </c>
      <c r="E43" s="105"/>
      <c r="F43" s="106">
        <f>IF($C43="","",COUNTIF('男子名簿'!$G$13:$G$192,$C43))</f>
      </c>
      <c r="G43" s="107">
        <f>IF($C43="","",COUNTIF('女子名簿'!$G$13:$G$192,$C43))</f>
      </c>
      <c r="H43" s="108">
        <f t="shared" si="3"/>
      </c>
      <c r="I43" s="133"/>
      <c r="J43" s="133"/>
      <c r="M43" t="s">
        <v>61</v>
      </c>
      <c r="N43" s="30">
        <v>36</v>
      </c>
    </row>
    <row r="44" spans="1:14" ht="15" customHeight="1" hidden="1">
      <c r="A44" s="20">
        <f t="shared" si="1"/>
        <v>0</v>
      </c>
      <c r="B44" s="109">
        <v>36</v>
      </c>
      <c r="C44" s="147"/>
      <c r="D44" s="110">
        <f t="shared" si="2"/>
      </c>
      <c r="E44" s="111"/>
      <c r="F44" s="112">
        <f>IF($C44="","",COUNTIF('男子名簿'!$G$13:$G$192,$C44))</f>
      </c>
      <c r="G44" s="113">
        <f>IF($C44="","",COUNTIF('女子名簿'!$G$13:$G$192,$C44))</f>
      </c>
      <c r="H44" s="114">
        <f t="shared" si="3"/>
      </c>
      <c r="I44" s="133"/>
      <c r="J44" s="133"/>
      <c r="M44" t="s">
        <v>62</v>
      </c>
      <c r="N44" s="30">
        <v>37</v>
      </c>
    </row>
    <row r="45" spans="1:14" ht="15" customHeight="1" hidden="1">
      <c r="A45" s="20">
        <f t="shared" si="1"/>
        <v>0</v>
      </c>
      <c r="B45" s="38">
        <v>37</v>
      </c>
      <c r="C45" s="148"/>
      <c r="D45" s="65">
        <f t="shared" si="2"/>
      </c>
      <c r="E45" s="66"/>
      <c r="F45" s="21">
        <f>IF($C45="","",COUNTIF('男子名簿'!$G$13:$G$192,$C45))</f>
      </c>
      <c r="G45" s="22">
        <f>IF($C45="","",COUNTIF('女子名簿'!$G$13:$G$192,$C45))</f>
      </c>
      <c r="H45" s="23">
        <f t="shared" si="3"/>
      </c>
      <c r="I45" s="133"/>
      <c r="J45" s="133"/>
      <c r="M45" t="s">
        <v>31</v>
      </c>
      <c r="N45" s="30">
        <v>38</v>
      </c>
    </row>
    <row r="46" spans="1:14" ht="15" customHeight="1" hidden="1">
      <c r="A46" s="20">
        <f t="shared" si="1"/>
        <v>0</v>
      </c>
      <c r="B46" s="38">
        <v>38</v>
      </c>
      <c r="C46" s="148"/>
      <c r="D46" s="65">
        <f t="shared" si="2"/>
      </c>
      <c r="E46" s="66"/>
      <c r="F46" s="21">
        <f>IF($C46="","",COUNTIF('男子名簿'!$G$13:$G$192,$C46))</f>
      </c>
      <c r="G46" s="22">
        <f>IF($C46="","",COUNTIF('女子名簿'!$G$13:$G$192,$C46))</f>
      </c>
      <c r="H46" s="23">
        <f t="shared" si="3"/>
      </c>
      <c r="I46" s="133"/>
      <c r="J46" s="133"/>
      <c r="M46" t="s">
        <v>32</v>
      </c>
      <c r="N46" s="30">
        <v>39</v>
      </c>
    </row>
    <row r="47" spans="1:14" ht="15" customHeight="1" hidden="1">
      <c r="A47" s="20">
        <f t="shared" si="1"/>
        <v>0</v>
      </c>
      <c r="B47" s="38">
        <v>39</v>
      </c>
      <c r="C47" s="148"/>
      <c r="D47" s="65">
        <f t="shared" si="2"/>
      </c>
      <c r="E47" s="66"/>
      <c r="F47" s="21">
        <f>IF($C47="","",COUNTIF('男子名簿'!$G$13:$G$192,$C47))</f>
      </c>
      <c r="G47" s="22">
        <f>IF($C47="","",COUNTIF('女子名簿'!$G$13:$G$192,$C47))</f>
      </c>
      <c r="H47" s="23">
        <f t="shared" si="3"/>
      </c>
      <c r="I47" s="133"/>
      <c r="J47" s="133"/>
      <c r="M47" t="s">
        <v>33</v>
      </c>
      <c r="N47" s="30">
        <v>40</v>
      </c>
    </row>
    <row r="48" spans="1:14" ht="15" customHeight="1" hidden="1">
      <c r="A48" s="20">
        <f t="shared" si="1"/>
        <v>0</v>
      </c>
      <c r="B48" s="39">
        <v>40</v>
      </c>
      <c r="C48" s="149"/>
      <c r="D48" s="72">
        <f t="shared" si="2"/>
      </c>
      <c r="E48" s="67"/>
      <c r="F48" s="24">
        <f>IF($C48="","",COUNTIF('男子名簿'!$G$13:$G$192,$C48))</f>
      </c>
      <c r="G48" s="25">
        <f>IF($C48="","",COUNTIF('女子名簿'!$G$13:$G$192,$C48))</f>
      </c>
      <c r="H48" s="26">
        <f t="shared" si="3"/>
      </c>
      <c r="I48" s="133"/>
      <c r="J48" s="133"/>
      <c r="M48" t="s">
        <v>34</v>
      </c>
      <c r="N48" s="30">
        <v>41</v>
      </c>
    </row>
    <row r="49" spans="1:14" ht="15" customHeight="1" hidden="1">
      <c r="A49" s="20">
        <f t="shared" si="1"/>
        <v>0</v>
      </c>
      <c r="B49" s="97">
        <v>41</v>
      </c>
      <c r="C49" s="147"/>
      <c r="D49" s="98">
        <f t="shared" si="2"/>
      </c>
      <c r="E49" s="99"/>
      <c r="F49" s="100">
        <f>IF($C49="","",COUNTIF('男子名簿'!$G$13:$G$192,$C49))</f>
      </c>
      <c r="G49" s="101">
        <f>IF($C49="","",COUNTIF('女子名簿'!$G$13:$G$192,$C49))</f>
      </c>
      <c r="H49" s="102">
        <f t="shared" si="3"/>
      </c>
      <c r="I49" s="133"/>
      <c r="J49" s="133"/>
      <c r="M49" t="s">
        <v>35</v>
      </c>
      <c r="N49" s="30">
        <v>42</v>
      </c>
    </row>
    <row r="50" spans="1:14" ht="15" customHeight="1" hidden="1">
      <c r="A50" s="20">
        <f t="shared" si="1"/>
        <v>0</v>
      </c>
      <c r="B50" s="38">
        <v>42</v>
      </c>
      <c r="C50" s="148"/>
      <c r="D50" s="65">
        <f t="shared" si="2"/>
      </c>
      <c r="E50" s="66"/>
      <c r="F50" s="21">
        <f>IF($C50="","",COUNTIF('男子名簿'!$G$13:$G$192,$C50))</f>
      </c>
      <c r="G50" s="22">
        <f>IF($C50="","",COUNTIF('女子名簿'!$G$13:$G$192,$C50))</f>
      </c>
      <c r="H50" s="23">
        <f t="shared" si="3"/>
      </c>
      <c r="I50" s="133"/>
      <c r="J50" s="133"/>
      <c r="M50" t="s">
        <v>36</v>
      </c>
      <c r="N50" s="30">
        <v>43</v>
      </c>
    </row>
    <row r="51" spans="1:14" ht="15" customHeight="1" hidden="1">
      <c r="A51" s="20">
        <f t="shared" si="1"/>
        <v>0</v>
      </c>
      <c r="B51" s="38">
        <v>43</v>
      </c>
      <c r="C51" s="148"/>
      <c r="D51" s="65">
        <f t="shared" si="2"/>
      </c>
      <c r="E51" s="66"/>
      <c r="F51" s="21">
        <f>IF($C51="","",COUNTIF('男子名簿'!$G$13:$G$192,$C51))</f>
      </c>
      <c r="G51" s="22">
        <f>IF($C51="","",COUNTIF('女子名簿'!$G$13:$G$192,$C51))</f>
      </c>
      <c r="H51" s="23">
        <f t="shared" si="3"/>
      </c>
      <c r="I51" s="133"/>
      <c r="J51" s="133"/>
      <c r="M51" t="s">
        <v>37</v>
      </c>
      <c r="N51" s="30">
        <v>44</v>
      </c>
    </row>
    <row r="52" spans="1:14" ht="15" customHeight="1" hidden="1">
      <c r="A52" s="20">
        <f t="shared" si="1"/>
        <v>0</v>
      </c>
      <c r="B52" s="38">
        <v>44</v>
      </c>
      <c r="C52" s="66"/>
      <c r="D52" s="65">
        <f t="shared" si="2"/>
      </c>
      <c r="E52" s="66"/>
      <c r="F52" s="21">
        <f>IF($C52="","",COUNTIF('男子名簿'!$G$13:$G$192,$C52))</f>
      </c>
      <c r="G52" s="22">
        <f>IF($C52="","",COUNTIF('女子名簿'!$G$13:$G$192,$C52))</f>
      </c>
      <c r="H52" s="23">
        <f t="shared" si="3"/>
      </c>
      <c r="I52" s="133"/>
      <c r="J52" s="133"/>
      <c r="M52" t="s">
        <v>38</v>
      </c>
      <c r="N52" s="30">
        <v>45</v>
      </c>
    </row>
    <row r="53" spans="1:14" ht="15" customHeight="1" hidden="1">
      <c r="A53" s="20">
        <f t="shared" si="1"/>
        <v>0</v>
      </c>
      <c r="B53" s="103">
        <v>45</v>
      </c>
      <c r="C53" s="149"/>
      <c r="D53" s="104">
        <f t="shared" si="2"/>
      </c>
      <c r="E53" s="105"/>
      <c r="F53" s="106">
        <f>IF($C53="","",COUNTIF('男子名簿'!$G$13:$G$192,$C53))</f>
      </c>
      <c r="G53" s="107">
        <f>IF($C53="","",COUNTIF('女子名簿'!$G$13:$G$192,$C53))</f>
      </c>
      <c r="H53" s="108">
        <f t="shared" si="3"/>
      </c>
      <c r="I53" s="133"/>
      <c r="J53" s="133"/>
      <c r="M53" t="s">
        <v>63</v>
      </c>
      <c r="N53" s="30">
        <v>46</v>
      </c>
    </row>
    <row r="54" spans="1:14" ht="15" customHeight="1" hidden="1">
      <c r="A54" s="20">
        <f t="shared" si="1"/>
        <v>0</v>
      </c>
      <c r="B54" s="109">
        <v>46</v>
      </c>
      <c r="C54" s="147"/>
      <c r="D54" s="110">
        <f t="shared" si="2"/>
      </c>
      <c r="E54" s="111"/>
      <c r="F54" s="112">
        <f>IF($C54="","",COUNTIF('男子名簿'!$G$13:$G$192,$C54))</f>
      </c>
      <c r="G54" s="113">
        <f>IF($C54="","",COUNTIF('女子名簿'!$G$13:$G$192,$C54))</f>
      </c>
      <c r="H54" s="114">
        <f t="shared" si="3"/>
      </c>
      <c r="I54" s="133"/>
      <c r="J54" s="133"/>
      <c r="M54" t="s">
        <v>39</v>
      </c>
      <c r="N54" s="30">
        <v>47</v>
      </c>
    </row>
    <row r="55" spans="1:14" ht="15" customHeight="1" hidden="1">
      <c r="A55" s="20">
        <f t="shared" si="1"/>
        <v>0</v>
      </c>
      <c r="B55" s="38">
        <v>47</v>
      </c>
      <c r="C55" s="66"/>
      <c r="D55" s="65">
        <f t="shared" si="2"/>
      </c>
      <c r="E55" s="66"/>
      <c r="F55" s="21">
        <f>IF($C55="","",COUNTIF('男子名簿'!$G$13:$G$192,$C55))</f>
      </c>
      <c r="G55" s="22">
        <f>IF($C55="","",COUNTIF('女子名簿'!$G$13:$G$192,$C55))</f>
      </c>
      <c r="H55" s="23">
        <f t="shared" si="3"/>
      </c>
      <c r="I55" s="133"/>
      <c r="J55" s="133"/>
      <c r="N55" s="30"/>
    </row>
    <row r="56" spans="1:14" ht="15" customHeight="1" hidden="1">
      <c r="A56" s="20">
        <f t="shared" si="1"/>
        <v>0</v>
      </c>
      <c r="B56" s="38">
        <v>48</v>
      </c>
      <c r="C56" s="148"/>
      <c r="D56" s="65">
        <f t="shared" si="2"/>
      </c>
      <c r="E56" s="66"/>
      <c r="F56" s="21">
        <f>IF($C56="","",COUNTIF('男子名簿'!$G$13:$G$192,$C56))</f>
      </c>
      <c r="G56" s="22">
        <f>IF($C56="","",COUNTIF('女子名簿'!$G$13:$G$192,$C56))</f>
      </c>
      <c r="H56" s="23">
        <f t="shared" si="3"/>
      </c>
      <c r="I56" s="133"/>
      <c r="J56" s="133"/>
      <c r="N56" s="30"/>
    </row>
    <row r="57" spans="1:14" ht="15" customHeight="1" hidden="1">
      <c r="A57" s="20">
        <f t="shared" si="1"/>
        <v>0</v>
      </c>
      <c r="B57" s="38">
        <v>49</v>
      </c>
      <c r="C57" s="148"/>
      <c r="D57" s="65">
        <f t="shared" si="2"/>
      </c>
      <c r="E57" s="66"/>
      <c r="F57" s="21">
        <f>IF($C57="","",COUNTIF('男子名簿'!$G$13:$G$192,$C57))</f>
      </c>
      <c r="G57" s="22">
        <f>IF($C57="","",COUNTIF('女子名簿'!$G$13:$G$192,$C57))</f>
      </c>
      <c r="H57" s="23">
        <f t="shared" si="3"/>
      </c>
      <c r="I57" s="133"/>
      <c r="J57" s="133"/>
      <c r="N57" s="30"/>
    </row>
    <row r="58" spans="1:14" ht="15" customHeight="1" hidden="1">
      <c r="A58" s="20">
        <f t="shared" si="1"/>
        <v>0</v>
      </c>
      <c r="B58" s="39">
        <v>50</v>
      </c>
      <c r="C58" s="149"/>
      <c r="D58" s="72">
        <f t="shared" si="2"/>
      </c>
      <c r="E58" s="67"/>
      <c r="F58" s="24">
        <f>IF($C58="","",COUNTIF('男子名簿'!$G$13:$G$192,$C58))</f>
      </c>
      <c r="G58" s="25">
        <f>IF($C58="","",COUNTIF('女子名簿'!$G$13:$G$192,$C58))</f>
      </c>
      <c r="H58" s="26">
        <f t="shared" si="3"/>
      </c>
      <c r="I58" s="133"/>
      <c r="J58" s="133"/>
      <c r="N58" s="30"/>
    </row>
    <row r="59" spans="1:14" ht="15" customHeight="1" hidden="1">
      <c r="A59" s="20">
        <f t="shared" si="1"/>
        <v>0</v>
      </c>
      <c r="B59" s="97">
        <v>51</v>
      </c>
      <c r="C59" s="147"/>
      <c r="D59" s="98">
        <f t="shared" si="2"/>
      </c>
      <c r="E59" s="99"/>
      <c r="F59" s="100">
        <f>IF($C59="","",COUNTIF('男子名簿'!$G$13:$G$192,$C59))</f>
      </c>
      <c r="G59" s="101">
        <f>IF($C59="","",COUNTIF('女子名簿'!$G$13:$G$192,$C59))</f>
      </c>
      <c r="H59" s="102">
        <f t="shared" si="3"/>
      </c>
      <c r="I59" s="133"/>
      <c r="J59" s="133"/>
      <c r="N59" s="30"/>
    </row>
    <row r="60" spans="1:14" ht="15" customHeight="1" hidden="1">
      <c r="A60" s="20">
        <f t="shared" si="1"/>
        <v>0</v>
      </c>
      <c r="B60" s="38">
        <v>52</v>
      </c>
      <c r="C60" s="148"/>
      <c r="D60" s="65">
        <f t="shared" si="2"/>
      </c>
      <c r="E60" s="66"/>
      <c r="F60" s="21">
        <f>IF($C60="","",COUNTIF('男子名簿'!$G$13:$G$192,$C60))</f>
      </c>
      <c r="G60" s="22">
        <f>IF($C60="","",COUNTIF('女子名簿'!$G$13:$G$192,$C60))</f>
      </c>
      <c r="H60" s="23">
        <f t="shared" si="3"/>
      </c>
      <c r="I60" s="133"/>
      <c r="J60" s="133"/>
      <c r="N60" s="30"/>
    </row>
    <row r="61" spans="1:14" ht="15" customHeight="1" hidden="1">
      <c r="A61" s="20">
        <f t="shared" si="1"/>
        <v>0</v>
      </c>
      <c r="B61" s="38">
        <v>53</v>
      </c>
      <c r="C61" s="148"/>
      <c r="D61" s="65">
        <f t="shared" si="2"/>
      </c>
      <c r="E61" s="66"/>
      <c r="F61" s="21">
        <f>IF($C61="","",COUNTIF('男子名簿'!$G$13:$G$192,$C61))</f>
      </c>
      <c r="G61" s="22">
        <f>IF($C61="","",COUNTIF('女子名簿'!$G$13:$G$192,$C61))</f>
      </c>
      <c r="H61" s="23">
        <f t="shared" si="3"/>
      </c>
      <c r="I61" s="133"/>
      <c r="J61" s="133"/>
      <c r="N61" s="30"/>
    </row>
    <row r="62" spans="1:14" ht="15" customHeight="1" hidden="1">
      <c r="A62" s="20">
        <f t="shared" si="1"/>
        <v>0</v>
      </c>
      <c r="B62" s="38">
        <v>54</v>
      </c>
      <c r="C62" s="148"/>
      <c r="D62" s="65">
        <f t="shared" si="2"/>
      </c>
      <c r="E62" s="66"/>
      <c r="F62" s="21">
        <f>IF($C62="","",COUNTIF('男子名簿'!$G$13:$G$192,$C62))</f>
      </c>
      <c r="G62" s="22">
        <f>IF($C62="","",COUNTIF('女子名簿'!$G$13:$G$192,$C62))</f>
      </c>
      <c r="H62" s="23">
        <f t="shared" si="3"/>
      </c>
      <c r="I62" s="133"/>
      <c r="J62" s="133"/>
      <c r="N62" s="30"/>
    </row>
    <row r="63" spans="1:14" ht="15" customHeight="1" hidden="1">
      <c r="A63" s="20">
        <f t="shared" si="1"/>
        <v>0</v>
      </c>
      <c r="B63" s="103">
        <v>55</v>
      </c>
      <c r="C63" s="149"/>
      <c r="D63" s="104">
        <f t="shared" si="2"/>
      </c>
      <c r="E63" s="105"/>
      <c r="F63" s="106">
        <f>IF($C63="","",COUNTIF('男子名簿'!$G$13:$G$192,$C63))</f>
      </c>
      <c r="G63" s="107">
        <f>IF($C63="","",COUNTIF('女子名簿'!$G$13:$G$192,$C63))</f>
      </c>
      <c r="H63" s="108">
        <f t="shared" si="3"/>
      </c>
      <c r="I63" s="133"/>
      <c r="J63" s="133"/>
      <c r="N63" s="30"/>
    </row>
    <row r="64" spans="1:14" ht="15" customHeight="1" hidden="1">
      <c r="A64" s="20">
        <f t="shared" si="1"/>
        <v>0</v>
      </c>
      <c r="B64" s="109">
        <v>56</v>
      </c>
      <c r="C64" s="111"/>
      <c r="D64" s="110">
        <f t="shared" si="2"/>
      </c>
      <c r="E64" s="111"/>
      <c r="F64" s="112">
        <f>IF($C64="","",COUNTIF('男子名簿'!$G$13:$G$192,$C64))</f>
      </c>
      <c r="G64" s="113">
        <f>IF($C64="","",COUNTIF('女子名簿'!$G$13:$G$192,$C64))</f>
      </c>
      <c r="H64" s="114">
        <f t="shared" si="3"/>
      </c>
      <c r="I64" s="133"/>
      <c r="J64" s="133"/>
      <c r="N64" s="30"/>
    </row>
    <row r="65" spans="1:14" ht="15" customHeight="1" hidden="1">
      <c r="A65" s="20">
        <f t="shared" si="1"/>
        <v>0</v>
      </c>
      <c r="B65" s="38">
        <v>57</v>
      </c>
      <c r="C65" s="148"/>
      <c r="D65" s="65">
        <f t="shared" si="2"/>
      </c>
      <c r="E65" s="66"/>
      <c r="F65" s="21">
        <f>IF($C65="","",COUNTIF('男子名簿'!$G$13:$G$192,$C65))</f>
      </c>
      <c r="G65" s="22">
        <f>IF($C65="","",COUNTIF('女子名簿'!$G$13:$G$192,$C65))</f>
      </c>
      <c r="H65" s="23">
        <f t="shared" si="3"/>
      </c>
      <c r="I65" s="133"/>
      <c r="J65" s="133"/>
      <c r="N65" s="30"/>
    </row>
    <row r="66" spans="1:14" ht="15" customHeight="1" hidden="1">
      <c r="A66" s="20">
        <f t="shared" si="1"/>
        <v>0</v>
      </c>
      <c r="B66" s="38">
        <v>58</v>
      </c>
      <c r="C66" s="148"/>
      <c r="D66" s="65">
        <f t="shared" si="2"/>
      </c>
      <c r="E66" s="66"/>
      <c r="F66" s="21">
        <f>IF($C66="","",COUNTIF('男子名簿'!$G$13:$G$192,$C66))</f>
      </c>
      <c r="G66" s="22">
        <f>IF($C66="","",COUNTIF('女子名簿'!$G$13:$G$192,$C66))</f>
      </c>
      <c r="H66" s="23">
        <f t="shared" si="3"/>
      </c>
      <c r="I66" s="133"/>
      <c r="J66" s="133"/>
      <c r="N66" s="30"/>
    </row>
    <row r="67" spans="1:14" ht="15" customHeight="1" hidden="1">
      <c r="A67" s="20">
        <f t="shared" si="1"/>
        <v>0</v>
      </c>
      <c r="B67" s="38">
        <v>59</v>
      </c>
      <c r="C67" s="148"/>
      <c r="D67" s="65">
        <f t="shared" si="2"/>
      </c>
      <c r="E67" s="66"/>
      <c r="F67" s="21">
        <f>IF($C67="","",COUNTIF('男子名簿'!$G$13:$G$192,$C67))</f>
      </c>
      <c r="G67" s="22">
        <f>IF($C67="","",COUNTIF('女子名簿'!$G$13:$G$192,$C67))</f>
      </c>
      <c r="H67" s="23">
        <f t="shared" si="3"/>
      </c>
      <c r="I67" s="133"/>
      <c r="J67" s="133"/>
      <c r="N67" s="30"/>
    </row>
    <row r="68" spans="1:14" ht="15" customHeight="1" hidden="1">
      <c r="A68" s="20">
        <f t="shared" si="1"/>
        <v>0</v>
      </c>
      <c r="B68" s="39">
        <v>60</v>
      </c>
      <c r="C68" s="149"/>
      <c r="D68" s="72">
        <f t="shared" si="2"/>
      </c>
      <c r="E68" s="67"/>
      <c r="F68" s="24">
        <f>IF($C68="","",COUNTIF('男子名簿'!$G$13:$G$192,$C68))</f>
      </c>
      <c r="G68" s="25">
        <f>IF($C68="","",COUNTIF('女子名簿'!$G$13:$G$192,$C68))</f>
      </c>
      <c r="H68" s="26">
        <f t="shared" si="3"/>
      </c>
      <c r="I68" s="133"/>
      <c r="J68" s="133"/>
      <c r="N68" s="30"/>
    </row>
    <row r="69" spans="1:14" ht="15" customHeight="1" hidden="1">
      <c r="A69" s="20">
        <f t="shared" si="1"/>
        <v>0</v>
      </c>
      <c r="B69" s="97">
        <v>61</v>
      </c>
      <c r="C69" s="150"/>
      <c r="D69" s="98">
        <f t="shared" si="2"/>
      </c>
      <c r="E69" s="99"/>
      <c r="F69" s="100">
        <f>IF($C69="","",COUNTIF('男子名簿'!$G$13:$G$192,$C69))</f>
      </c>
      <c r="G69" s="101">
        <f>IF($C69="","",COUNTIF('女子名簿'!$G$13:$G$192,$C69))</f>
      </c>
      <c r="H69" s="102">
        <f t="shared" si="3"/>
      </c>
      <c r="I69" s="133"/>
      <c r="J69" s="133"/>
      <c r="N69" s="30"/>
    </row>
    <row r="70" spans="1:14" ht="14.25" hidden="1">
      <c r="A70" s="20">
        <f t="shared" si="1"/>
        <v>0</v>
      </c>
      <c r="B70" s="38">
        <v>62</v>
      </c>
      <c r="C70" s="148"/>
      <c r="D70" s="65">
        <f t="shared" si="2"/>
      </c>
      <c r="E70" s="66"/>
      <c r="F70" s="21">
        <f>IF($C70="","",COUNTIF('男子名簿'!$G$13:$G$192,$C70))</f>
      </c>
      <c r="G70" s="22">
        <f>IF($C70="","",COUNTIF('女子名簿'!$G$13:$G$192,$C70))</f>
      </c>
      <c r="H70" s="23">
        <f t="shared" si="3"/>
      </c>
      <c r="I70" s="133"/>
      <c r="J70" s="133"/>
      <c r="N70" s="30"/>
    </row>
    <row r="71" spans="1:14" ht="14.25" hidden="1">
      <c r="A71" s="20">
        <f t="shared" si="1"/>
        <v>0</v>
      </c>
      <c r="B71" s="38">
        <v>63</v>
      </c>
      <c r="C71" s="148"/>
      <c r="D71" s="65">
        <f t="shared" si="2"/>
      </c>
      <c r="E71" s="66"/>
      <c r="F71" s="21">
        <f>IF($C71="","",COUNTIF('男子名簿'!$G$13:$G$192,$C71))</f>
      </c>
      <c r="G71" s="22">
        <f>IF($C71="","",COUNTIF('女子名簿'!$G$13:$G$192,$C71))</f>
      </c>
      <c r="H71" s="23">
        <f t="shared" si="3"/>
      </c>
      <c r="I71" s="133"/>
      <c r="J71" s="133"/>
      <c r="N71" s="30"/>
    </row>
    <row r="72" spans="1:14" ht="14.25" hidden="1">
      <c r="A72" s="20">
        <f t="shared" si="1"/>
        <v>0</v>
      </c>
      <c r="B72" s="38">
        <v>64</v>
      </c>
      <c r="C72" s="148"/>
      <c r="D72" s="65">
        <f t="shared" si="2"/>
      </c>
      <c r="E72" s="66"/>
      <c r="F72" s="21">
        <f>IF($C72="","",COUNTIF('男子名簿'!$G$13:$G$192,$C72))</f>
      </c>
      <c r="G72" s="22">
        <f>IF($C72="","",COUNTIF('女子名簿'!$G$13:$G$192,$C72))</f>
      </c>
      <c r="H72" s="23">
        <f t="shared" si="3"/>
      </c>
      <c r="I72" s="133"/>
      <c r="J72" s="133"/>
      <c r="N72" s="30"/>
    </row>
    <row r="73" spans="1:14" ht="14.25" hidden="1">
      <c r="A73" s="20">
        <f t="shared" si="1"/>
        <v>0</v>
      </c>
      <c r="B73" s="103">
        <v>65</v>
      </c>
      <c r="C73" s="149"/>
      <c r="D73" s="104">
        <f t="shared" si="2"/>
      </c>
      <c r="E73" s="105"/>
      <c r="F73" s="106">
        <f>IF($C73="","",COUNTIF('男子名簿'!$G$13:$G$192,$C73))</f>
      </c>
      <c r="G73" s="107">
        <f>IF($C73="","",COUNTIF('女子名簿'!$G$13:$G$192,$C73))</f>
      </c>
      <c r="H73" s="108">
        <f aca="true" t="shared" si="4" ref="H73:H78">IF($C73="","",F73+G73)</f>
      </c>
      <c r="I73" s="133"/>
      <c r="J73" s="133"/>
      <c r="N73" s="30"/>
    </row>
    <row r="74" spans="1:14" ht="14.25" hidden="1">
      <c r="A74" s="20">
        <f>IF(C74="",0,COUNTIF($C$9:$C$78,C74))</f>
        <v>0</v>
      </c>
      <c r="B74" s="109">
        <v>66</v>
      </c>
      <c r="C74" s="99"/>
      <c r="D74" s="110">
        <f>IF($C74="","",ASC(PHONETIC($C74)))</f>
      </c>
      <c r="E74" s="111"/>
      <c r="F74" s="112">
        <f>IF($C74="","",COUNTIF('男子名簿'!$G$13:$G$192,$C74))</f>
      </c>
      <c r="G74" s="113">
        <f>IF($C74="","",COUNTIF('女子名簿'!$G$13:$G$192,$C74))</f>
      </c>
      <c r="H74" s="114">
        <f t="shared" si="4"/>
      </c>
      <c r="I74" s="133"/>
      <c r="J74" s="133"/>
      <c r="N74" s="30"/>
    </row>
    <row r="75" spans="1:10" ht="14.25" hidden="1">
      <c r="A75" s="20">
        <f>IF(C75="",0,COUNTIF($C$9:$C$78,C75))</f>
        <v>0</v>
      </c>
      <c r="B75" s="38">
        <v>67</v>
      </c>
      <c r="C75" s="66"/>
      <c r="D75" s="65">
        <f>IF($C75="","",ASC(PHONETIC($C75)))</f>
      </c>
      <c r="E75" s="66"/>
      <c r="F75" s="21">
        <f>IF($C75="","",COUNTIF('男子名簿'!$G$13:$G$192,$C75))</f>
      </c>
      <c r="G75" s="22">
        <f>IF($C75="","",COUNTIF('女子名簿'!$G$13:$G$192,$C75))</f>
      </c>
      <c r="H75" s="23">
        <f t="shared" si="4"/>
      </c>
      <c r="I75" s="133"/>
      <c r="J75" s="133"/>
    </row>
    <row r="76" spans="1:10" ht="14.25" hidden="1">
      <c r="A76" s="20">
        <f>IF(C76="",0,COUNTIF($C$9:$C$78,C76))</f>
        <v>0</v>
      </c>
      <c r="B76" s="38">
        <v>68</v>
      </c>
      <c r="C76" s="66"/>
      <c r="D76" s="65">
        <f>IF($C76="","",ASC(PHONETIC($C76)))</f>
      </c>
      <c r="E76" s="66"/>
      <c r="F76" s="21">
        <f>IF($C76="","",COUNTIF('男子名簿'!$G$13:$G$192,$C76))</f>
      </c>
      <c r="G76" s="22">
        <f>IF($C76="","",COUNTIF('女子名簿'!$G$13:$G$192,$C76))</f>
      </c>
      <c r="H76" s="23">
        <f t="shared" si="4"/>
      </c>
      <c r="I76" s="133"/>
      <c r="J76" s="133"/>
    </row>
    <row r="77" spans="1:10" ht="14.25" hidden="1">
      <c r="A77" s="20">
        <f>IF(C77="",0,COUNTIF($C$9:$C$78,C77))</f>
        <v>0</v>
      </c>
      <c r="B77" s="38">
        <v>69</v>
      </c>
      <c r="C77" s="66"/>
      <c r="D77" s="65">
        <f>IF($C77="","",ASC(PHONETIC($C77)))</f>
      </c>
      <c r="E77" s="66"/>
      <c r="F77" s="21">
        <f>IF($C77="","",COUNTIF('男子名簿'!$G$13:$G$192,$C77))</f>
      </c>
      <c r="G77" s="22">
        <f>IF($C77="","",COUNTIF('女子名簿'!$G$13:$G$192,$C77))</f>
      </c>
      <c r="H77" s="23">
        <f t="shared" si="4"/>
      </c>
      <c r="I77" s="133"/>
      <c r="J77" s="133"/>
    </row>
    <row r="78" spans="1:10" ht="15" hidden="1" thickBot="1">
      <c r="A78" s="20">
        <f>IF(C78="",0,COUNTIF($C$9:$C$78,C78))</f>
        <v>0</v>
      </c>
      <c r="B78" s="115">
        <v>70</v>
      </c>
      <c r="C78" s="66"/>
      <c r="D78" s="116">
        <f>IF($C78="","",ASC(PHONETIC($C78)))</f>
      </c>
      <c r="E78" s="117"/>
      <c r="F78" s="118">
        <f>IF($C78="","",COUNTIF('男子名簿'!$G$13:$G$192,$C78))</f>
      </c>
      <c r="G78" s="119">
        <f>IF($C78="","",COUNTIF('女子名簿'!$G$13:$G$192,$C78))</f>
      </c>
      <c r="H78" s="120">
        <f t="shared" si="4"/>
      </c>
      <c r="I78" s="133"/>
      <c r="J78" s="133"/>
    </row>
    <row r="79" spans="1:10" ht="21.75" hidden="1" thickBot="1">
      <c r="A79" s="20"/>
      <c r="B79" s="73"/>
      <c r="C79" s="74"/>
      <c r="D79" s="75"/>
      <c r="E79" s="146" t="s">
        <v>41</v>
      </c>
      <c r="F79" s="80">
        <f>SUM(F9:F78)</f>
        <v>0</v>
      </c>
      <c r="G79" s="81">
        <f>SUM(G9:G78)</f>
        <v>0</v>
      </c>
      <c r="H79" s="76">
        <f>SUM(H9:H78)</f>
        <v>0</v>
      </c>
      <c r="I79" s="133"/>
      <c r="J79" s="133"/>
    </row>
    <row r="80" ht="15">
      <c r="A80" s="20"/>
    </row>
    <row r="81" spans="2:8" ht="21.75" thickBot="1">
      <c r="B81" s="288" t="s">
        <v>164</v>
      </c>
      <c r="C81" s="288"/>
      <c r="D81" s="288"/>
      <c r="E81" s="288"/>
      <c r="F81" s="288"/>
      <c r="G81" s="288"/>
      <c r="H81" s="288"/>
    </row>
    <row r="82" spans="2:8" ht="15.75">
      <c r="B82" s="298" t="s">
        <v>136</v>
      </c>
      <c r="C82" s="299"/>
      <c r="D82" s="299" t="s">
        <v>137</v>
      </c>
      <c r="E82" s="299"/>
      <c r="F82" s="299"/>
      <c r="G82" s="299"/>
      <c r="H82" s="300"/>
    </row>
    <row r="83" spans="2:8" ht="15">
      <c r="B83" s="301"/>
      <c r="C83" s="302"/>
      <c r="D83" s="305" t="s">
        <v>138</v>
      </c>
      <c r="E83" s="305"/>
      <c r="F83" s="305"/>
      <c r="G83" s="305"/>
      <c r="H83" s="306"/>
    </row>
    <row r="84" spans="2:8" ht="15.75">
      <c r="B84" s="301"/>
      <c r="C84" s="302"/>
      <c r="D84" s="307" t="s">
        <v>139</v>
      </c>
      <c r="E84" s="307"/>
      <c r="F84" s="307"/>
      <c r="G84" s="307"/>
      <c r="H84" s="308"/>
    </row>
    <row r="85" spans="2:8" ht="15.75" thickBot="1">
      <c r="B85" s="303"/>
      <c r="C85" s="304"/>
      <c r="D85" s="296" t="s">
        <v>140</v>
      </c>
      <c r="E85" s="296"/>
      <c r="F85" s="296"/>
      <c r="G85" s="296"/>
      <c r="H85" s="297"/>
    </row>
    <row r="86" ht="15"/>
    <row r="87" spans="2:10" ht="21.75" thickBot="1">
      <c r="B87" s="267" t="s">
        <v>165</v>
      </c>
      <c r="C87" s="267"/>
      <c r="D87" s="267"/>
      <c r="E87" s="267"/>
      <c r="F87" s="267"/>
      <c r="G87" s="267"/>
      <c r="H87" s="267"/>
      <c r="I87" s="267"/>
      <c r="J87" s="267"/>
    </row>
    <row r="88" spans="2:4" ht="14.25">
      <c r="B88" s="268"/>
      <c r="C88" s="269"/>
      <c r="D88" s="272" t="s">
        <v>141</v>
      </c>
    </row>
    <row r="89" spans="2:4" ht="15" thickBot="1">
      <c r="B89" s="270"/>
      <c r="C89" s="271"/>
      <c r="D89" s="272"/>
    </row>
    <row r="96" ht="15" thickBot="1"/>
    <row r="97" spans="1:10" ht="23.25" customHeight="1" thickBot="1">
      <c r="A97" s="234"/>
      <c r="B97" s="235" t="s">
        <v>166</v>
      </c>
      <c r="C97" s="236"/>
      <c r="D97" s="236"/>
      <c r="E97" s="236"/>
      <c r="F97" s="237"/>
      <c r="G97" s="237"/>
      <c r="H97" s="237"/>
      <c r="I97" s="237"/>
      <c r="J97" s="238"/>
    </row>
    <row r="98" spans="1:10" ht="14.25">
      <c r="A98" s="239"/>
      <c r="B98" s="273" t="s">
        <v>152</v>
      </c>
      <c r="C98" s="274"/>
      <c r="D98" s="213" t="s">
        <v>155</v>
      </c>
      <c r="E98" s="214"/>
      <c r="F98" s="277"/>
      <c r="G98" s="278"/>
      <c r="H98" s="279"/>
      <c r="I98" s="240"/>
      <c r="J98" s="241"/>
    </row>
    <row r="99" spans="1:10" ht="14.25">
      <c r="A99" s="239"/>
      <c r="B99" s="215" t="s">
        <v>153</v>
      </c>
      <c r="C99" s="216">
        <f>'男子名簿'!$W$232</f>
        <v>0</v>
      </c>
      <c r="D99" s="217">
        <f>'男子名簿'!$X$204</f>
        <v>0</v>
      </c>
      <c r="E99" s="218"/>
      <c r="F99" s="280"/>
      <c r="G99" s="281"/>
      <c r="H99" s="282"/>
      <c r="I99" s="240"/>
      <c r="J99" s="241"/>
    </row>
    <row r="100" spans="1:10" ht="14.25">
      <c r="A100" s="239"/>
      <c r="B100" s="219" t="s">
        <v>154</v>
      </c>
      <c r="C100" s="220">
        <f>'女子名簿'!$W$229</f>
        <v>0</v>
      </c>
      <c r="D100" s="221">
        <f>'女子名簿'!$X$204</f>
        <v>0</v>
      </c>
      <c r="E100" s="218"/>
      <c r="F100" s="280"/>
      <c r="G100" s="281"/>
      <c r="H100" s="282"/>
      <c r="I100" s="240"/>
      <c r="J100" s="241"/>
    </row>
    <row r="101" spans="1:10" ht="15" thickBot="1">
      <c r="A101" s="239"/>
      <c r="B101" s="222" t="s">
        <v>160</v>
      </c>
      <c r="C101" s="223">
        <f>SUM(C99:C100)</f>
        <v>0</v>
      </c>
      <c r="D101" s="224">
        <f>SUM(D99:D100)</f>
        <v>0</v>
      </c>
      <c r="E101" s="218"/>
      <c r="F101" s="280"/>
      <c r="G101" s="281"/>
      <c r="H101" s="282"/>
      <c r="I101" s="240"/>
      <c r="J101" s="241"/>
    </row>
    <row r="102" spans="1:10" ht="14.25">
      <c r="A102" s="239"/>
      <c r="B102" s="275" t="s">
        <v>157</v>
      </c>
      <c r="C102" s="276"/>
      <c r="D102" s="225" t="s">
        <v>155</v>
      </c>
      <c r="E102" s="226"/>
      <c r="F102" s="280"/>
      <c r="G102" s="281"/>
      <c r="H102" s="282"/>
      <c r="I102" s="240"/>
      <c r="J102" s="241"/>
    </row>
    <row r="103" spans="1:10" ht="14.25">
      <c r="A103" s="239"/>
      <c r="B103" s="215" t="s">
        <v>153</v>
      </c>
      <c r="C103" s="216">
        <f>'男子名簿'!$W$233</f>
        <v>0</v>
      </c>
      <c r="D103" s="217">
        <f>'男子名簿'!$X$212</f>
        <v>0</v>
      </c>
      <c r="E103" s="218"/>
      <c r="F103" s="280"/>
      <c r="G103" s="281"/>
      <c r="H103" s="282"/>
      <c r="I103" s="240"/>
      <c r="J103" s="241"/>
    </row>
    <row r="104" spans="1:10" ht="15" thickBot="1">
      <c r="A104" s="239"/>
      <c r="B104" s="219" t="s">
        <v>154</v>
      </c>
      <c r="C104" s="220">
        <f>'女子名簿'!$W$230</f>
        <v>0</v>
      </c>
      <c r="D104" s="221">
        <f>'女子名簿'!$X$211</f>
        <v>0</v>
      </c>
      <c r="E104" s="227"/>
      <c r="F104" s="280"/>
      <c r="G104" s="281"/>
      <c r="H104" s="282"/>
      <c r="I104" s="240"/>
      <c r="J104" s="241"/>
    </row>
    <row r="105" spans="1:10" ht="15" thickBot="1">
      <c r="A105" s="239"/>
      <c r="B105" s="222" t="s">
        <v>160</v>
      </c>
      <c r="C105" s="223">
        <f>SUM(C103:C104)</f>
        <v>0</v>
      </c>
      <c r="D105" s="224">
        <f>SUM(D103:D104)</f>
        <v>0</v>
      </c>
      <c r="E105" s="228"/>
      <c r="F105" s="283"/>
      <c r="G105" s="284"/>
      <c r="H105" s="285"/>
      <c r="I105" s="240"/>
      <c r="J105" s="241"/>
    </row>
    <row r="106" spans="1:10" ht="14.25">
      <c r="A106" s="239"/>
      <c r="B106" s="273" t="s">
        <v>158</v>
      </c>
      <c r="C106" s="274"/>
      <c r="D106" s="229" t="s">
        <v>155</v>
      </c>
      <c r="E106" s="229"/>
      <c r="F106" s="289" t="s">
        <v>156</v>
      </c>
      <c r="G106" s="289"/>
      <c r="H106" s="290"/>
      <c r="I106" s="240"/>
      <c r="J106" s="241"/>
    </row>
    <row r="107" spans="1:10" ht="15" thickBot="1">
      <c r="A107" s="239"/>
      <c r="B107" s="215" t="s">
        <v>153</v>
      </c>
      <c r="C107" s="216">
        <f>'男子名簿'!$W$234</f>
        <v>0</v>
      </c>
      <c r="D107" s="216">
        <f>'男子名簿'!$X$222</f>
        <v>0</v>
      </c>
      <c r="E107" s="216"/>
      <c r="F107" s="291">
        <f>'男子名簿'!$X$223</f>
        <v>0</v>
      </c>
      <c r="G107" s="291"/>
      <c r="H107" s="292"/>
      <c r="I107" s="240"/>
      <c r="J107" s="241"/>
    </row>
    <row r="108" spans="1:10" ht="15" thickBot="1">
      <c r="A108" s="239"/>
      <c r="B108" s="219" t="s">
        <v>154</v>
      </c>
      <c r="C108" s="220">
        <f>'女子名簿'!$W$231</f>
        <v>0</v>
      </c>
      <c r="D108" s="220">
        <f>'女子名簿'!$X$219</f>
        <v>0</v>
      </c>
      <c r="E108" s="230"/>
      <c r="F108" s="293"/>
      <c r="G108" s="294"/>
      <c r="H108" s="295"/>
      <c r="I108" s="240"/>
      <c r="J108" s="241"/>
    </row>
    <row r="109" spans="1:10" ht="15" thickBot="1">
      <c r="A109" s="239"/>
      <c r="B109" s="222" t="s">
        <v>160</v>
      </c>
      <c r="C109" s="223">
        <f>SUM(C107:C108)</f>
        <v>0</v>
      </c>
      <c r="D109" s="223">
        <f>SUM(D107:D108)</f>
        <v>0</v>
      </c>
      <c r="E109" s="223"/>
      <c r="F109" s="286">
        <f>SUM(F107)</f>
        <v>0</v>
      </c>
      <c r="G109" s="286"/>
      <c r="H109" s="287"/>
      <c r="I109" s="240"/>
      <c r="J109" s="241"/>
    </row>
    <row r="110" spans="1:10" ht="14.25">
      <c r="A110" s="239"/>
      <c r="B110" s="242"/>
      <c r="C110" s="228"/>
      <c r="D110" s="228"/>
      <c r="E110" s="228"/>
      <c r="F110" s="266"/>
      <c r="G110" s="266"/>
      <c r="H110" s="266"/>
      <c r="I110" s="240"/>
      <c r="J110" s="241"/>
    </row>
    <row r="111" spans="1:10" ht="15" thickBot="1">
      <c r="A111" s="239"/>
      <c r="B111" s="242"/>
      <c r="C111" s="243" t="s">
        <v>159</v>
      </c>
      <c r="D111" s="228"/>
      <c r="E111" s="228"/>
      <c r="F111" s="266"/>
      <c r="G111" s="266"/>
      <c r="H111" s="266"/>
      <c r="I111" s="240"/>
      <c r="J111" s="241"/>
    </row>
    <row r="112" spans="1:10" ht="15" thickBot="1">
      <c r="A112" s="239"/>
      <c r="B112" s="242"/>
      <c r="C112" s="232">
        <f>C101*300+D101*500+C105*500+D105*800+C109*1000+D109*1500+F109*1500</f>
        <v>0</v>
      </c>
      <c r="D112" s="228" t="s">
        <v>141</v>
      </c>
      <c r="E112" s="228"/>
      <c r="F112" s="240"/>
      <c r="G112" s="240"/>
      <c r="H112" s="240"/>
      <c r="I112" s="240"/>
      <c r="J112" s="241"/>
    </row>
    <row r="113" spans="1:10" ht="14.25">
      <c r="A113" s="239"/>
      <c r="B113" s="242"/>
      <c r="C113" s="244"/>
      <c r="D113" s="244"/>
      <c r="E113" s="244"/>
      <c r="F113" s="242"/>
      <c r="G113" s="242"/>
      <c r="H113" s="242"/>
      <c r="I113" s="242"/>
      <c r="J113" s="245"/>
    </row>
    <row r="114" spans="1:10" ht="14.25">
      <c r="A114" s="239"/>
      <c r="B114" s="242"/>
      <c r="C114" s="244"/>
      <c r="D114" s="244"/>
      <c r="E114" s="244"/>
      <c r="F114" s="242"/>
      <c r="G114" s="242"/>
      <c r="H114" s="242"/>
      <c r="I114" s="242"/>
      <c r="J114" s="245"/>
    </row>
    <row r="115" spans="1:10" ht="14.25">
      <c r="A115" s="239"/>
      <c r="B115" s="242"/>
      <c r="C115" s="244"/>
      <c r="D115" s="244"/>
      <c r="E115" s="244"/>
      <c r="F115" s="242"/>
      <c r="G115" s="242"/>
      <c r="H115" s="242"/>
      <c r="I115" s="242"/>
      <c r="J115" s="245"/>
    </row>
    <row r="116" spans="1:10" ht="14.25">
      <c r="A116" s="239"/>
      <c r="B116" s="242"/>
      <c r="C116" s="244"/>
      <c r="D116" s="244"/>
      <c r="E116" s="244"/>
      <c r="F116" s="242"/>
      <c r="G116" s="242"/>
      <c r="H116" s="242"/>
      <c r="I116" s="242"/>
      <c r="J116" s="245"/>
    </row>
    <row r="117" spans="1:10" ht="14.25">
      <c r="A117" s="239"/>
      <c r="B117" s="242"/>
      <c r="C117" s="244"/>
      <c r="D117" s="244"/>
      <c r="E117" s="244"/>
      <c r="F117" s="242"/>
      <c r="G117" s="242"/>
      <c r="H117" s="242"/>
      <c r="I117" s="242"/>
      <c r="J117" s="245"/>
    </row>
    <row r="118" spans="1:10" ht="15" thickBot="1">
      <c r="A118" s="246"/>
      <c r="B118" s="247"/>
      <c r="C118" s="248"/>
      <c r="D118" s="248"/>
      <c r="E118" s="248"/>
      <c r="F118" s="247"/>
      <c r="G118" s="247"/>
      <c r="H118" s="247"/>
      <c r="I118" s="247"/>
      <c r="J118" s="249"/>
    </row>
    <row r="119" spans="2:10" ht="14.25">
      <c r="B119" s="212"/>
      <c r="C119" s="211"/>
      <c r="D119" s="211"/>
      <c r="E119" s="211"/>
      <c r="F119" s="212"/>
      <c r="G119" s="212"/>
      <c r="H119" s="212"/>
      <c r="I119" s="212"/>
      <c r="J119" s="212"/>
    </row>
  </sheetData>
  <sheetProtection/>
  <mergeCells count="20">
    <mergeCell ref="B81:H81"/>
    <mergeCell ref="F106:H106"/>
    <mergeCell ref="F107:H107"/>
    <mergeCell ref="F108:H108"/>
    <mergeCell ref="D85:H85"/>
    <mergeCell ref="B82:C82"/>
    <mergeCell ref="D82:H82"/>
    <mergeCell ref="B83:C85"/>
    <mergeCell ref="D83:H83"/>
    <mergeCell ref="D84:H84"/>
    <mergeCell ref="F110:H110"/>
    <mergeCell ref="F111:H111"/>
    <mergeCell ref="B87:J87"/>
    <mergeCell ref="B88:C89"/>
    <mergeCell ref="D88:D89"/>
    <mergeCell ref="B106:C106"/>
    <mergeCell ref="B102:C102"/>
    <mergeCell ref="B98:C98"/>
    <mergeCell ref="F98:H105"/>
    <mergeCell ref="F109:H109"/>
  </mergeCells>
  <conditionalFormatting sqref="A9:A80">
    <cfRule type="cellIs" priority="1" dxfId="8" operator="greaterThanOrEqual" stopIfTrue="1">
      <formula>2</formula>
    </cfRule>
  </conditionalFormatting>
  <conditionalFormatting sqref="D9">
    <cfRule type="expression" priority="2" dxfId="9" stopIfTrue="1">
      <formula>LENB(D9)&gt;12</formula>
    </cfRule>
  </conditionalFormatting>
  <dataValidations count="10">
    <dataValidation allowBlank="1" showInputMessage="1" showErrorMessage="1" imeMode="halfKatakana" sqref="D9:D78"/>
    <dataValidation allowBlank="1" showInputMessage="1" showErrorMessage="1" imeMode="off" sqref="F11:J78"/>
    <dataValidation allowBlank="1" showErrorMessage="1" promptTitle="同一校" prompt="学校名がC列に二重に入力されますとセルの色が赤になり、白の数字が登録のダブり数を表示します。二重登録をなおしてください。" sqref="A9:A78"/>
    <dataValidation allowBlank="1" showInputMessage="1" showErrorMessage="1" prompt="自動入力されます。" sqref="I9:I10"/>
    <dataValidation allowBlank="1" showInputMessage="1" showErrorMessage="1" promptTitle="No" prompt="自動入力されます。" sqref="B4"/>
    <dataValidation type="textLength" allowBlank="1" showInputMessage="1" showErrorMessage="1" errorTitle="文字数" error="必ず全角で６文字以内にお願いします。訂正は再試行ボタンを押して訂正して下さい。" imeMode="hiragana" sqref="C9:C78">
      <formula1>1</formula1>
      <formula2>6</formula2>
    </dataValidation>
    <dataValidation allowBlank="1" showInputMessage="1" showErrorMessage="1" prompt="自動入力されます。" imeMode="off" sqref="F79:J79"/>
    <dataValidation allowBlank="1" showInputMessage="1" showErrorMessage="1" errorTitle="文字数" error="必ず全角で３文字以内にお願いします。訂正は再試行ボタンを押して訂正して下さい。" imeMode="hiragana" sqref="E9:E78"/>
    <dataValidation type="list" allowBlank="1" showErrorMessage="1" prompt="セルの右下の▼ボタンを押し、該当する都道府県名を選択します。" sqref="C4">
      <formula1>$M$8:$M$54</formula1>
    </dataValidation>
    <dataValidation allowBlank="1" showErrorMessage="1" prompt="自動入力されます。" sqref="F9:H10"/>
  </dataValidations>
  <printOptions horizontalCentered="1"/>
  <pageMargins left="0.22" right="0.18" top="0.33" bottom="0.61" header="0.22" footer="0.17"/>
  <pageSetup horizontalDpi="600" verticalDpi="600" orientation="portrait" paperSize="12" scale="95" r:id="rId4"/>
  <drawing r:id="rId3"/>
  <legacyDrawing r:id="rId2"/>
</worksheet>
</file>

<file path=xl/worksheets/sheet2.xml><?xml version="1.0" encoding="utf-8"?>
<worksheet xmlns="http://schemas.openxmlformats.org/spreadsheetml/2006/main" xmlns:r="http://schemas.openxmlformats.org/officeDocument/2006/relationships">
  <dimension ref="A1:X235"/>
  <sheetViews>
    <sheetView showZeros="0" zoomScale="75" zoomScaleNormal="75" zoomScalePageLayoutView="0" workbookViewId="0" topLeftCell="A1">
      <selection activeCell="G12" sqref="G12:G13"/>
    </sheetView>
  </sheetViews>
  <sheetFormatPr defaultColWidth="8.796875" defaultRowHeight="15"/>
  <cols>
    <col min="1" max="1" width="6.19921875" style="0" customWidth="1"/>
    <col min="2" max="2" width="8.19921875" style="1" bestFit="1" customWidth="1"/>
    <col min="3" max="3" width="8.5" style="1" customWidth="1"/>
    <col min="4" max="5" width="16.59765625" style="0" customWidth="1"/>
    <col min="6" max="6" width="5.19921875" style="0" bestFit="1" customWidth="1"/>
    <col min="7" max="7" width="13.8984375" style="0" customWidth="1"/>
    <col min="8" max="8" width="10.8984375" style="0" customWidth="1"/>
    <col min="9" max="9" width="10.69921875" style="0" customWidth="1"/>
    <col min="10" max="10" width="5.69921875" style="0" hidden="1" customWidth="1"/>
    <col min="11" max="11" width="10.8984375" style="0" customWidth="1"/>
    <col min="12" max="12" width="10.69921875" style="0" customWidth="1"/>
    <col min="13" max="13" width="5.69921875" style="0" hidden="1" customWidth="1"/>
    <col min="14" max="14" width="10.8984375" style="0" customWidth="1"/>
    <col min="15" max="15" width="10.69921875" style="0" customWidth="1"/>
    <col min="16" max="16" width="5.69921875" style="0" hidden="1" customWidth="1"/>
    <col min="17" max="17" width="10.8984375" style="0" customWidth="1"/>
    <col min="18" max="18" width="10.69921875" style="0" customWidth="1"/>
    <col min="19" max="19" width="5.69921875" style="0" hidden="1" customWidth="1"/>
    <col min="20" max="20" width="10.8984375" style="0" hidden="1" customWidth="1"/>
    <col min="21" max="21" width="10.69921875" style="0" hidden="1" customWidth="1"/>
    <col min="22" max="22" width="5.69921875" style="0" hidden="1" customWidth="1"/>
    <col min="23" max="23" width="11.69921875" style="0" customWidth="1"/>
  </cols>
  <sheetData>
    <row r="1" spans="2:22" ht="31.5">
      <c r="B1" s="187" t="str">
        <f>'所属等一覧'!B1</f>
        <v>第69回　出雲陸上競技大会</v>
      </c>
      <c r="C1" s="17"/>
      <c r="D1" s="5"/>
      <c r="E1" s="5"/>
      <c r="F1" s="9"/>
      <c r="G1" s="29"/>
      <c r="H1" s="9"/>
      <c r="I1" s="9"/>
      <c r="J1" s="9"/>
      <c r="K1" s="9"/>
      <c r="L1" s="9"/>
      <c r="M1" s="9"/>
      <c r="N1" s="9"/>
      <c r="O1" s="9"/>
      <c r="P1" s="9"/>
      <c r="Q1" s="9"/>
      <c r="R1" s="9"/>
      <c r="S1" s="9"/>
      <c r="T1" s="9"/>
      <c r="U1" s="9"/>
      <c r="V1" s="9"/>
    </row>
    <row r="2" spans="2:22" ht="9.75" customHeight="1">
      <c r="B2" s="77"/>
      <c r="C2" s="77"/>
      <c r="D2" s="29"/>
      <c r="E2" s="29"/>
      <c r="F2" s="29"/>
      <c r="G2" s="29"/>
      <c r="H2" s="29"/>
      <c r="I2" s="29"/>
      <c r="J2" s="29"/>
      <c r="K2" s="29"/>
      <c r="L2" s="29"/>
      <c r="M2" s="29"/>
      <c r="N2" s="29"/>
      <c r="O2" s="29"/>
      <c r="P2" s="29"/>
      <c r="Q2" s="29"/>
      <c r="R2" s="29"/>
      <c r="S2" s="29"/>
      <c r="T2" s="29"/>
      <c r="U2" s="29"/>
      <c r="V2" s="29"/>
    </row>
    <row r="3" spans="2:22" ht="31.5">
      <c r="B3" s="82" t="s">
        <v>42</v>
      </c>
      <c r="D3" s="29"/>
      <c r="F3" s="40"/>
      <c r="G3" s="29"/>
      <c r="H3" s="40"/>
      <c r="I3" s="40"/>
      <c r="J3" s="40"/>
      <c r="K3" s="40"/>
      <c r="L3" s="40"/>
      <c r="M3" s="40"/>
      <c r="N3" s="40"/>
      <c r="O3" s="40"/>
      <c r="P3" s="40"/>
      <c r="Q3" s="40"/>
      <c r="R3" s="40"/>
      <c r="S3" s="40"/>
      <c r="T3" s="40"/>
      <c r="U3" s="40"/>
      <c r="V3" s="40"/>
    </row>
    <row r="4" spans="2:22" ht="13.5" customHeight="1">
      <c r="B4" s="77"/>
      <c r="C4" s="77"/>
      <c r="D4" s="29"/>
      <c r="E4" s="8"/>
      <c r="F4" s="8"/>
      <c r="G4" s="29"/>
      <c r="H4" s="8"/>
      <c r="I4" s="8"/>
      <c r="J4" s="8"/>
      <c r="K4" s="8"/>
      <c r="L4" s="8"/>
      <c r="M4" s="8"/>
      <c r="N4" s="8"/>
      <c r="O4" s="8"/>
      <c r="P4" s="8"/>
      <c r="Q4" s="8"/>
      <c r="R4" s="8"/>
      <c r="S4" s="8"/>
      <c r="T4" s="8"/>
      <c r="U4" s="8"/>
      <c r="V4" s="8"/>
    </row>
    <row r="5" spans="2:22" ht="23.25">
      <c r="B5" s="77"/>
      <c r="C5" s="77"/>
      <c r="D5" s="159"/>
      <c r="E5" s="160"/>
      <c r="F5" s="161"/>
      <c r="G5" s="162"/>
      <c r="H5" s="163"/>
      <c r="I5" s="163"/>
      <c r="J5" s="163"/>
      <c r="K5" s="163"/>
      <c r="L5" s="163"/>
      <c r="M5" s="163"/>
      <c r="N5" s="121"/>
      <c r="O5" s="78"/>
      <c r="P5" s="78"/>
      <c r="Q5" s="163"/>
      <c r="R5" s="163"/>
      <c r="S5" s="163"/>
      <c r="T5" s="121"/>
      <c r="U5" s="78"/>
      <c r="V5" s="78"/>
    </row>
    <row r="6" spans="2:22" ht="23.25">
      <c r="B6" s="77"/>
      <c r="C6" s="77"/>
      <c r="D6" s="162"/>
      <c r="E6" s="164"/>
      <c r="F6" s="165"/>
      <c r="G6" s="162"/>
      <c r="H6" s="166"/>
      <c r="I6" s="167"/>
      <c r="J6" s="167"/>
      <c r="K6" s="167"/>
      <c r="L6" s="167"/>
      <c r="M6" s="167"/>
      <c r="N6" s="122"/>
      <c r="O6" s="13"/>
      <c r="P6" s="13"/>
      <c r="Q6" s="167"/>
      <c r="R6" s="167"/>
      <c r="S6" s="167"/>
      <c r="T6" s="122"/>
      <c r="U6" s="13"/>
      <c r="V6" s="13"/>
    </row>
    <row r="7" spans="2:22" ht="23.25">
      <c r="B7" s="77"/>
      <c r="C7" s="77"/>
      <c r="D7" s="162"/>
      <c r="E7" s="160"/>
      <c r="F7" s="125"/>
      <c r="G7" s="79"/>
      <c r="H7" s="163"/>
      <c r="I7" s="161"/>
      <c r="J7" s="163"/>
      <c r="K7" s="163"/>
      <c r="L7" s="163"/>
      <c r="M7" s="163"/>
      <c r="N7" s="121"/>
      <c r="O7" s="14"/>
      <c r="P7" s="14"/>
      <c r="Q7" s="163"/>
      <c r="R7" s="163"/>
      <c r="S7" s="163"/>
      <c r="T7" s="121"/>
      <c r="U7" s="14"/>
      <c r="V7" s="14"/>
    </row>
    <row r="8" spans="2:22" ht="26.25">
      <c r="B8" s="77"/>
      <c r="C8" s="77"/>
      <c r="D8" s="168"/>
      <c r="E8" s="312"/>
      <c r="F8" s="312"/>
      <c r="G8" s="312"/>
      <c r="H8" s="169"/>
      <c r="I8" s="168"/>
      <c r="J8" s="168"/>
      <c r="K8" s="168"/>
      <c r="L8" s="168"/>
      <c r="M8" s="168"/>
      <c r="N8" s="10"/>
      <c r="O8" s="10"/>
      <c r="P8" s="10"/>
      <c r="Q8" s="168"/>
      <c r="R8" s="168"/>
      <c r="S8" s="168"/>
      <c r="T8" s="10"/>
      <c r="U8" s="10"/>
      <c r="V8" s="10"/>
    </row>
    <row r="9" spans="2:22" ht="26.25" customHeight="1">
      <c r="B9" s="77"/>
      <c r="C9" s="77"/>
      <c r="D9" s="170"/>
      <c r="E9" s="313"/>
      <c r="F9" s="313"/>
      <c r="G9" s="313"/>
      <c r="H9" s="311"/>
      <c r="I9" s="311"/>
      <c r="J9" s="309"/>
      <c r="K9" s="309"/>
      <c r="L9" s="309"/>
      <c r="M9" s="309"/>
      <c r="N9" s="3"/>
      <c r="O9" s="10"/>
      <c r="P9" s="10"/>
      <c r="Q9" s="10"/>
      <c r="R9" s="10"/>
      <c r="S9" s="10"/>
      <c r="T9" s="3"/>
      <c r="U9" s="10"/>
      <c r="V9" s="10"/>
    </row>
    <row r="10" spans="2:22" ht="26.25" customHeight="1">
      <c r="B10" s="77"/>
      <c r="C10" s="77"/>
      <c r="D10" s="170"/>
      <c r="E10" s="310"/>
      <c r="F10" s="310"/>
      <c r="G10" s="310"/>
      <c r="H10" s="171"/>
      <c r="I10" s="172"/>
      <c r="J10" s="123"/>
      <c r="K10" s="123"/>
      <c r="L10" s="123"/>
      <c r="M10" s="123"/>
      <c r="N10" s="123"/>
      <c r="O10" s="10"/>
      <c r="P10" s="10"/>
      <c r="Q10" s="123"/>
      <c r="R10" s="123"/>
      <c r="S10" s="123"/>
      <c r="T10" s="123"/>
      <c r="U10" s="10"/>
      <c r="V10" s="10"/>
    </row>
    <row r="11" spans="2:22" ht="15.75" thickBot="1">
      <c r="B11" s="77"/>
      <c r="C11" s="77"/>
      <c r="D11" s="29"/>
      <c r="E11" s="29"/>
      <c r="F11" s="29"/>
      <c r="G11" s="29"/>
      <c r="H11" s="29"/>
      <c r="I11" s="29"/>
      <c r="J11" s="29"/>
      <c r="K11" s="29"/>
      <c r="L11" s="29"/>
      <c r="M11" s="29"/>
      <c r="N11" s="29"/>
      <c r="O11" s="29"/>
      <c r="P11" s="29"/>
      <c r="Q11" s="29"/>
      <c r="R11" s="29"/>
      <c r="S11" s="29"/>
      <c r="T11" s="29"/>
      <c r="U11" s="29"/>
      <c r="V11" s="29"/>
    </row>
    <row r="12" spans="2:23" ht="15.75" thickBot="1">
      <c r="B12" s="12" t="s">
        <v>43</v>
      </c>
      <c r="C12" s="126" t="s">
        <v>68</v>
      </c>
      <c r="D12" s="11" t="s">
        <v>44</v>
      </c>
      <c r="E12" s="11" t="s">
        <v>45</v>
      </c>
      <c r="F12" s="4" t="s">
        <v>46</v>
      </c>
      <c r="G12" s="16" t="s">
        <v>179</v>
      </c>
      <c r="H12" s="15" t="s">
        <v>47</v>
      </c>
      <c r="I12" s="18" t="s">
        <v>4</v>
      </c>
      <c r="J12" s="19" t="s">
        <v>48</v>
      </c>
      <c r="K12" s="15" t="s">
        <v>49</v>
      </c>
      <c r="L12" s="18" t="s">
        <v>4</v>
      </c>
      <c r="M12" s="19" t="s">
        <v>48</v>
      </c>
      <c r="N12" s="15" t="s">
        <v>50</v>
      </c>
      <c r="O12" s="18" t="s">
        <v>4</v>
      </c>
      <c r="P12" s="19" t="s">
        <v>48</v>
      </c>
      <c r="Q12" s="15" t="s">
        <v>127</v>
      </c>
      <c r="R12" s="19" t="s">
        <v>4</v>
      </c>
      <c r="S12" s="188" t="s">
        <v>48</v>
      </c>
      <c r="T12" s="15" t="s">
        <v>128</v>
      </c>
      <c r="U12" s="18" t="s">
        <v>4</v>
      </c>
      <c r="V12" s="19" t="s">
        <v>48</v>
      </c>
      <c r="W12" s="185"/>
    </row>
    <row r="13" spans="1:22" ht="18" customHeight="1">
      <c r="A13" s="27">
        <f aca="true" t="shared" si="0" ref="A13:A44">IF(D13="",0,COUNTIF($D$13:$D$192,D13))</f>
        <v>0</v>
      </c>
      <c r="B13" s="28">
        <v>1</v>
      </c>
      <c r="C13" s="151"/>
      <c r="D13" s="88"/>
      <c r="E13" s="41">
        <f aca="true" t="shared" si="1" ref="E13:E26">IF(D13="","",ASC(PHONETIC(D13)))</f>
      </c>
      <c r="F13" s="47"/>
      <c r="G13" s="68">
        <f>IF(D13="","",'所属等一覧'!$C$9)</f>
      </c>
      <c r="H13" s="48"/>
      <c r="I13" s="84"/>
      <c r="J13" s="49"/>
      <c r="K13" s="48"/>
      <c r="L13" s="84"/>
      <c r="M13" s="49"/>
      <c r="N13" s="48"/>
      <c r="O13" s="84"/>
      <c r="P13" s="49"/>
      <c r="Q13" s="48"/>
      <c r="R13" s="193"/>
      <c r="S13" s="189"/>
      <c r="T13" s="48"/>
      <c r="U13" s="84"/>
      <c r="V13" s="181"/>
    </row>
    <row r="14" spans="1:22" ht="18" customHeight="1">
      <c r="A14" s="27">
        <f t="shared" si="0"/>
        <v>0</v>
      </c>
      <c r="B14" s="42">
        <f aca="true" t="shared" si="2" ref="B14:B45">IF(D14="","",B13+1)</f>
      </c>
      <c r="C14" s="152"/>
      <c r="D14" s="89"/>
      <c r="E14" s="55">
        <f t="shared" si="1"/>
      </c>
      <c r="F14" s="50"/>
      <c r="G14" s="69">
        <f>IF(D14="","",'所属等一覧'!$C$9)</f>
      </c>
      <c r="H14" s="52"/>
      <c r="I14" s="85"/>
      <c r="J14" s="53"/>
      <c r="K14" s="52"/>
      <c r="L14" s="85"/>
      <c r="M14" s="53"/>
      <c r="N14" s="52"/>
      <c r="O14" s="85"/>
      <c r="P14" s="53"/>
      <c r="Q14" s="52"/>
      <c r="R14" s="194"/>
      <c r="S14" s="190"/>
      <c r="T14" s="52"/>
      <c r="U14" s="85"/>
      <c r="V14" s="182"/>
    </row>
    <row r="15" spans="1:22" ht="18" customHeight="1">
      <c r="A15" s="27">
        <f t="shared" si="0"/>
        <v>0</v>
      </c>
      <c r="B15" s="43">
        <f t="shared" si="2"/>
      </c>
      <c r="C15" s="153"/>
      <c r="D15" s="90"/>
      <c r="E15" s="55">
        <f t="shared" si="1"/>
      </c>
      <c r="F15" s="54"/>
      <c r="G15" s="70">
        <f>IF(D15="","",'所属等一覧'!$C$9)</f>
      </c>
      <c r="H15" s="56"/>
      <c r="I15" s="86"/>
      <c r="J15" s="57"/>
      <c r="K15" s="56"/>
      <c r="L15" s="86"/>
      <c r="M15" s="57"/>
      <c r="N15" s="56"/>
      <c r="O15" s="86"/>
      <c r="P15" s="57"/>
      <c r="Q15" s="56"/>
      <c r="R15" s="195"/>
      <c r="S15" s="191"/>
      <c r="T15" s="56"/>
      <c r="U15" s="86"/>
      <c r="V15" s="183"/>
    </row>
    <row r="16" spans="1:22" ht="18" customHeight="1">
      <c r="A16" s="27">
        <f t="shared" si="0"/>
        <v>0</v>
      </c>
      <c r="B16" s="42">
        <f t="shared" si="2"/>
      </c>
      <c r="C16" s="152"/>
      <c r="D16" s="91"/>
      <c r="E16" s="51">
        <f t="shared" si="1"/>
      </c>
      <c r="F16" s="50"/>
      <c r="G16" s="69">
        <f>IF(D16="","",'所属等一覧'!$C$9)</f>
      </c>
      <c r="H16" s="52"/>
      <c r="I16" s="85"/>
      <c r="J16" s="53"/>
      <c r="K16" s="52"/>
      <c r="L16" s="85"/>
      <c r="M16" s="53"/>
      <c r="N16" s="52"/>
      <c r="O16" s="85"/>
      <c r="P16" s="53"/>
      <c r="Q16" s="52"/>
      <c r="R16" s="194"/>
      <c r="S16" s="190"/>
      <c r="T16" s="52"/>
      <c r="U16" s="85"/>
      <c r="V16" s="182"/>
    </row>
    <row r="17" spans="1:22" ht="18" customHeight="1" thickBot="1">
      <c r="A17" s="27">
        <f t="shared" si="0"/>
        <v>0</v>
      </c>
      <c r="B17" s="44">
        <f t="shared" si="2"/>
      </c>
      <c r="C17" s="154"/>
      <c r="D17" s="92"/>
      <c r="E17" s="59">
        <f t="shared" si="1"/>
      </c>
      <c r="F17" s="58"/>
      <c r="G17" s="71">
        <f>IF(D17="","",'所属等一覧'!$C$9)</f>
      </c>
      <c r="H17" s="60"/>
      <c r="I17" s="87"/>
      <c r="J17" s="61"/>
      <c r="K17" s="60"/>
      <c r="L17" s="87"/>
      <c r="M17" s="61"/>
      <c r="N17" s="60"/>
      <c r="O17" s="87"/>
      <c r="P17" s="61"/>
      <c r="Q17" s="60"/>
      <c r="R17" s="196"/>
      <c r="S17" s="192"/>
      <c r="T17" s="60"/>
      <c r="U17" s="87"/>
      <c r="V17" s="184"/>
    </row>
    <row r="18" spans="1:22" ht="18" customHeight="1">
      <c r="A18" s="27">
        <f t="shared" si="0"/>
        <v>0</v>
      </c>
      <c r="B18" s="45">
        <f t="shared" si="2"/>
      </c>
      <c r="C18" s="151"/>
      <c r="D18" s="88"/>
      <c r="E18" s="41">
        <f t="shared" si="1"/>
      </c>
      <c r="F18" s="47"/>
      <c r="G18" s="127">
        <f>IF(D18="","",'所属等一覧'!$C$9)</f>
      </c>
      <c r="H18" s="48"/>
      <c r="I18" s="84"/>
      <c r="J18" s="49"/>
      <c r="K18" s="48"/>
      <c r="L18" s="84"/>
      <c r="M18" s="49"/>
      <c r="N18" s="48"/>
      <c r="O18" s="84"/>
      <c r="P18" s="49"/>
      <c r="Q18" s="48"/>
      <c r="R18" s="193"/>
      <c r="S18" s="189"/>
      <c r="T18" s="48"/>
      <c r="U18" s="84"/>
      <c r="V18" s="181"/>
    </row>
    <row r="19" spans="1:22" ht="18" customHeight="1">
      <c r="A19" s="27">
        <f t="shared" si="0"/>
        <v>0</v>
      </c>
      <c r="B19" s="42">
        <f t="shared" si="2"/>
      </c>
      <c r="C19" s="152"/>
      <c r="D19" s="89"/>
      <c r="E19" s="51">
        <f t="shared" si="1"/>
      </c>
      <c r="F19" s="50"/>
      <c r="G19" s="128">
        <f>IF(D19="","",'所属等一覧'!$C$9)</f>
      </c>
      <c r="H19" s="52"/>
      <c r="I19" s="85"/>
      <c r="J19" s="53"/>
      <c r="K19" s="52"/>
      <c r="L19" s="85"/>
      <c r="M19" s="53"/>
      <c r="N19" s="52"/>
      <c r="O19" s="85"/>
      <c r="P19" s="53"/>
      <c r="Q19" s="52"/>
      <c r="R19" s="194"/>
      <c r="S19" s="190"/>
      <c r="T19" s="52"/>
      <c r="U19" s="85"/>
      <c r="V19" s="182"/>
    </row>
    <row r="20" spans="1:22" ht="18" customHeight="1">
      <c r="A20" s="27">
        <f t="shared" si="0"/>
        <v>0</v>
      </c>
      <c r="B20" s="43">
        <f t="shared" si="2"/>
      </c>
      <c r="C20" s="153"/>
      <c r="D20" s="90"/>
      <c r="E20" s="55">
        <f t="shared" si="1"/>
      </c>
      <c r="F20" s="54"/>
      <c r="G20" s="129">
        <f>IF(D20="","",'所属等一覧'!$C$9)</f>
      </c>
      <c r="H20" s="56"/>
      <c r="I20" s="86"/>
      <c r="J20" s="57"/>
      <c r="K20" s="56"/>
      <c r="L20" s="86"/>
      <c r="M20" s="57"/>
      <c r="N20" s="56"/>
      <c r="O20" s="86"/>
      <c r="P20" s="57"/>
      <c r="Q20" s="56"/>
      <c r="R20" s="195"/>
      <c r="S20" s="191"/>
      <c r="T20" s="56"/>
      <c r="U20" s="86"/>
      <c r="V20" s="183"/>
    </row>
    <row r="21" spans="1:22" ht="18" customHeight="1">
      <c r="A21" s="27">
        <f t="shared" si="0"/>
        <v>0</v>
      </c>
      <c r="B21" s="42">
        <f t="shared" si="2"/>
      </c>
      <c r="C21" s="152"/>
      <c r="D21" s="91"/>
      <c r="E21" s="51">
        <f t="shared" si="1"/>
      </c>
      <c r="F21" s="50"/>
      <c r="G21" s="128">
        <f>IF(D21="","",'所属等一覧'!$C$9)</f>
      </c>
      <c r="H21" s="52"/>
      <c r="I21" s="85"/>
      <c r="J21" s="53"/>
      <c r="K21" s="52"/>
      <c r="L21" s="85"/>
      <c r="M21" s="53"/>
      <c r="N21" s="52"/>
      <c r="O21" s="85"/>
      <c r="P21" s="53"/>
      <c r="Q21" s="52"/>
      <c r="R21" s="194"/>
      <c r="S21" s="190"/>
      <c r="T21" s="52"/>
      <c r="U21" s="85"/>
      <c r="V21" s="182"/>
    </row>
    <row r="22" spans="1:22" ht="18" customHeight="1" thickBot="1">
      <c r="A22" s="27">
        <f t="shared" si="0"/>
        <v>0</v>
      </c>
      <c r="B22" s="44">
        <f t="shared" si="2"/>
      </c>
      <c r="C22" s="154"/>
      <c r="D22" s="92"/>
      <c r="E22" s="59">
        <f t="shared" si="1"/>
      </c>
      <c r="F22" s="58"/>
      <c r="G22" s="130">
        <f>IF(D22="","",'所属等一覧'!$C$9)</f>
      </c>
      <c r="H22" s="60"/>
      <c r="I22" s="87"/>
      <c r="J22" s="61"/>
      <c r="K22" s="60"/>
      <c r="L22" s="87"/>
      <c r="M22" s="61"/>
      <c r="N22" s="60"/>
      <c r="O22" s="87"/>
      <c r="P22" s="61"/>
      <c r="Q22" s="60"/>
      <c r="R22" s="196"/>
      <c r="S22" s="192"/>
      <c r="T22" s="60"/>
      <c r="U22" s="87"/>
      <c r="V22" s="184"/>
    </row>
    <row r="23" spans="1:22" ht="18" customHeight="1">
      <c r="A23" s="27">
        <f t="shared" si="0"/>
        <v>0</v>
      </c>
      <c r="B23" s="45">
        <f t="shared" si="2"/>
      </c>
      <c r="C23" s="151"/>
      <c r="D23" s="88"/>
      <c r="E23" s="41">
        <f t="shared" si="1"/>
      </c>
      <c r="F23" s="47"/>
      <c r="G23" s="127">
        <f>IF(D23="","",'所属等一覧'!$C$9)</f>
      </c>
      <c r="H23" s="48"/>
      <c r="I23" s="84"/>
      <c r="J23" s="49"/>
      <c r="K23" s="48"/>
      <c r="L23" s="84"/>
      <c r="M23" s="49"/>
      <c r="N23" s="48"/>
      <c r="O23" s="84"/>
      <c r="P23" s="49"/>
      <c r="Q23" s="48"/>
      <c r="R23" s="193"/>
      <c r="S23" s="189"/>
      <c r="T23" s="48"/>
      <c r="U23" s="84"/>
      <c r="V23" s="181"/>
    </row>
    <row r="24" spans="1:22" ht="18" customHeight="1">
      <c r="A24" s="27">
        <f t="shared" si="0"/>
        <v>0</v>
      </c>
      <c r="B24" s="42">
        <f t="shared" si="2"/>
      </c>
      <c r="C24" s="152"/>
      <c r="D24" s="91"/>
      <c r="E24" s="51">
        <f t="shared" si="1"/>
      </c>
      <c r="F24" s="50"/>
      <c r="G24" s="128">
        <f>IF(D24="","",'所属等一覧'!$C$9)</f>
      </c>
      <c r="H24" s="52"/>
      <c r="I24" s="85"/>
      <c r="J24" s="53"/>
      <c r="K24" s="52"/>
      <c r="L24" s="85"/>
      <c r="M24" s="53"/>
      <c r="N24" s="52"/>
      <c r="O24" s="85"/>
      <c r="P24" s="53"/>
      <c r="Q24" s="52"/>
      <c r="R24" s="194"/>
      <c r="S24" s="190"/>
      <c r="T24" s="52"/>
      <c r="U24" s="85"/>
      <c r="V24" s="182"/>
    </row>
    <row r="25" spans="1:22" ht="18" customHeight="1">
      <c r="A25" s="27">
        <f t="shared" si="0"/>
        <v>0</v>
      </c>
      <c r="B25" s="43">
        <f t="shared" si="2"/>
      </c>
      <c r="C25" s="153"/>
      <c r="D25" s="90"/>
      <c r="E25" s="55">
        <f t="shared" si="1"/>
      </c>
      <c r="F25" s="54"/>
      <c r="G25" s="129">
        <f>IF(D25="","",'所属等一覧'!$C$9)</f>
      </c>
      <c r="H25" s="56"/>
      <c r="I25" s="86"/>
      <c r="J25" s="57"/>
      <c r="K25" s="56"/>
      <c r="L25" s="86"/>
      <c r="M25" s="57"/>
      <c r="N25" s="56"/>
      <c r="O25" s="86"/>
      <c r="P25" s="57"/>
      <c r="Q25" s="56"/>
      <c r="R25" s="195"/>
      <c r="S25" s="191"/>
      <c r="T25" s="56"/>
      <c r="U25" s="86"/>
      <c r="V25" s="183"/>
    </row>
    <row r="26" spans="1:22" ht="18" customHeight="1">
      <c r="A26" s="27">
        <f t="shared" si="0"/>
        <v>0</v>
      </c>
      <c r="B26" s="42">
        <f t="shared" si="2"/>
      </c>
      <c r="C26" s="152"/>
      <c r="D26" s="91"/>
      <c r="E26" s="51">
        <f t="shared" si="1"/>
      </c>
      <c r="F26" s="50"/>
      <c r="G26" s="128">
        <f>IF(D26="","",'所属等一覧'!$C$9)</f>
      </c>
      <c r="H26" s="52"/>
      <c r="I26" s="85"/>
      <c r="J26" s="53"/>
      <c r="K26" s="52"/>
      <c r="L26" s="85"/>
      <c r="M26" s="53"/>
      <c r="N26" s="52"/>
      <c r="O26" s="85"/>
      <c r="P26" s="53"/>
      <c r="Q26" s="52"/>
      <c r="R26" s="194"/>
      <c r="S26" s="190"/>
      <c r="T26" s="52"/>
      <c r="U26" s="85"/>
      <c r="V26" s="182"/>
    </row>
    <row r="27" spans="1:22" ht="18" customHeight="1" thickBot="1">
      <c r="A27" s="27">
        <f t="shared" si="0"/>
        <v>0</v>
      </c>
      <c r="B27" s="44">
        <f t="shared" si="2"/>
      </c>
      <c r="C27" s="154"/>
      <c r="D27" s="92"/>
      <c r="E27" s="59">
        <f aca="true" t="shared" si="3" ref="E27:E77">IF(D27="","",ASC(PHONETIC(D27)))</f>
      </c>
      <c r="F27" s="58"/>
      <c r="G27" s="130">
        <f>IF(D27="","",'所属等一覧'!$C$9)</f>
      </c>
      <c r="H27" s="60"/>
      <c r="I27" s="87"/>
      <c r="J27" s="61"/>
      <c r="K27" s="60"/>
      <c r="L27" s="87"/>
      <c r="M27" s="61"/>
      <c r="N27" s="60"/>
      <c r="O27" s="87"/>
      <c r="P27" s="61"/>
      <c r="Q27" s="60"/>
      <c r="R27" s="196"/>
      <c r="S27" s="192"/>
      <c r="T27" s="60"/>
      <c r="U27" s="87"/>
      <c r="V27" s="184"/>
    </row>
    <row r="28" spans="1:22" ht="18" customHeight="1">
      <c r="A28" s="27">
        <f t="shared" si="0"/>
        <v>0</v>
      </c>
      <c r="B28" s="45">
        <f t="shared" si="2"/>
      </c>
      <c r="C28" s="151"/>
      <c r="D28" s="88"/>
      <c r="E28" s="41">
        <f t="shared" si="3"/>
      </c>
      <c r="F28" s="47"/>
      <c r="G28" s="127">
        <f>IF(D28="","",'所属等一覧'!$C$9)</f>
      </c>
      <c r="H28" s="48"/>
      <c r="I28" s="84"/>
      <c r="J28" s="49"/>
      <c r="K28" s="48"/>
      <c r="L28" s="84"/>
      <c r="M28" s="49"/>
      <c r="N28" s="48"/>
      <c r="O28" s="84"/>
      <c r="P28" s="49"/>
      <c r="Q28" s="48"/>
      <c r="R28" s="193"/>
      <c r="S28" s="189"/>
      <c r="T28" s="48"/>
      <c r="U28" s="84"/>
      <c r="V28" s="181"/>
    </row>
    <row r="29" spans="1:22" ht="18" customHeight="1">
      <c r="A29" s="27">
        <f t="shared" si="0"/>
        <v>0</v>
      </c>
      <c r="B29" s="42">
        <f t="shared" si="2"/>
      </c>
      <c r="C29" s="152"/>
      <c r="D29" s="91"/>
      <c r="E29" s="51">
        <f t="shared" si="3"/>
      </c>
      <c r="F29" s="50"/>
      <c r="G29" s="128">
        <f>IF(D29="","",'所属等一覧'!$C$9)</f>
      </c>
      <c r="H29" s="52"/>
      <c r="I29" s="85"/>
      <c r="J29" s="53"/>
      <c r="K29" s="52"/>
      <c r="L29" s="85"/>
      <c r="M29" s="53"/>
      <c r="N29" s="52"/>
      <c r="O29" s="85"/>
      <c r="P29" s="53"/>
      <c r="Q29" s="52"/>
      <c r="R29" s="194"/>
      <c r="S29" s="190"/>
      <c r="T29" s="52"/>
      <c r="U29" s="85"/>
      <c r="V29" s="182"/>
    </row>
    <row r="30" spans="1:22" ht="18" customHeight="1">
      <c r="A30" s="27">
        <f t="shared" si="0"/>
        <v>0</v>
      </c>
      <c r="B30" s="43">
        <f t="shared" si="2"/>
      </c>
      <c r="C30" s="153"/>
      <c r="D30" s="93"/>
      <c r="E30" s="55">
        <f t="shared" si="3"/>
      </c>
      <c r="F30" s="54"/>
      <c r="G30" s="129">
        <f>IF(D30="","",'所属等一覧'!$C$9)</f>
      </c>
      <c r="H30" s="56"/>
      <c r="I30" s="86"/>
      <c r="J30" s="57"/>
      <c r="K30" s="56"/>
      <c r="L30" s="86"/>
      <c r="M30" s="57"/>
      <c r="N30" s="56"/>
      <c r="O30" s="86"/>
      <c r="P30" s="57"/>
      <c r="Q30" s="56"/>
      <c r="R30" s="195"/>
      <c r="S30" s="191"/>
      <c r="T30" s="56"/>
      <c r="U30" s="86"/>
      <c r="V30" s="183"/>
    </row>
    <row r="31" spans="1:22" ht="18" customHeight="1">
      <c r="A31" s="27">
        <f t="shared" si="0"/>
        <v>0</v>
      </c>
      <c r="B31" s="42">
        <f t="shared" si="2"/>
      </c>
      <c r="C31" s="152"/>
      <c r="D31" s="91"/>
      <c r="E31" s="51">
        <f t="shared" si="3"/>
      </c>
      <c r="F31" s="50"/>
      <c r="G31" s="128">
        <f>IF(D31="","",'所属等一覧'!$C$9)</f>
      </c>
      <c r="H31" s="52"/>
      <c r="I31" s="85"/>
      <c r="J31" s="53"/>
      <c r="K31" s="52"/>
      <c r="L31" s="85"/>
      <c r="M31" s="53"/>
      <c r="N31" s="52"/>
      <c r="O31" s="85"/>
      <c r="P31" s="53"/>
      <c r="Q31" s="52"/>
      <c r="R31" s="194"/>
      <c r="S31" s="190"/>
      <c r="T31" s="52"/>
      <c r="U31" s="85"/>
      <c r="V31" s="182"/>
    </row>
    <row r="32" spans="1:22" ht="18" customHeight="1" thickBot="1">
      <c r="A32" s="27">
        <f t="shared" si="0"/>
        <v>0</v>
      </c>
      <c r="B32" s="44">
        <f t="shared" si="2"/>
      </c>
      <c r="C32" s="154"/>
      <c r="D32" s="92"/>
      <c r="E32" s="59">
        <f t="shared" si="3"/>
      </c>
      <c r="F32" s="58"/>
      <c r="G32" s="130">
        <f>IF(D32="","",'所属等一覧'!$C$9)</f>
      </c>
      <c r="H32" s="60"/>
      <c r="I32" s="87"/>
      <c r="J32" s="61"/>
      <c r="K32" s="60"/>
      <c r="L32" s="87"/>
      <c r="M32" s="61"/>
      <c r="N32" s="60"/>
      <c r="O32" s="87"/>
      <c r="P32" s="61"/>
      <c r="Q32" s="60"/>
      <c r="R32" s="196"/>
      <c r="S32" s="192"/>
      <c r="T32" s="60"/>
      <c r="U32" s="87"/>
      <c r="V32" s="184"/>
    </row>
    <row r="33" spans="1:22" ht="18" customHeight="1">
      <c r="A33" s="27">
        <f t="shared" si="0"/>
        <v>0</v>
      </c>
      <c r="B33" s="45">
        <f t="shared" si="2"/>
      </c>
      <c r="C33" s="151"/>
      <c r="D33" s="88"/>
      <c r="E33" s="41">
        <f t="shared" si="3"/>
      </c>
      <c r="F33" s="47"/>
      <c r="G33" s="127">
        <f>IF(D33="","",'所属等一覧'!$C$9)</f>
      </c>
      <c r="H33" s="48"/>
      <c r="I33" s="84"/>
      <c r="J33" s="49"/>
      <c r="K33" s="48"/>
      <c r="L33" s="84"/>
      <c r="M33" s="49"/>
      <c r="N33" s="48"/>
      <c r="O33" s="84"/>
      <c r="P33" s="49"/>
      <c r="Q33" s="48"/>
      <c r="R33" s="193"/>
      <c r="S33" s="189"/>
      <c r="T33" s="48"/>
      <c r="U33" s="84"/>
      <c r="V33" s="181"/>
    </row>
    <row r="34" spans="1:22" ht="18" customHeight="1">
      <c r="A34" s="27">
        <f t="shared" si="0"/>
        <v>0</v>
      </c>
      <c r="B34" s="42">
        <f t="shared" si="2"/>
      </c>
      <c r="C34" s="152"/>
      <c r="D34" s="89"/>
      <c r="E34" s="51">
        <f t="shared" si="3"/>
      </c>
      <c r="F34" s="50"/>
      <c r="G34" s="128">
        <f>IF(D34="","",'所属等一覧'!$C$9)</f>
      </c>
      <c r="H34" s="52"/>
      <c r="I34" s="85"/>
      <c r="J34" s="53"/>
      <c r="K34" s="52"/>
      <c r="L34" s="85"/>
      <c r="M34" s="53"/>
      <c r="N34" s="52"/>
      <c r="O34" s="85"/>
      <c r="P34" s="53"/>
      <c r="Q34" s="52"/>
      <c r="R34" s="194"/>
      <c r="S34" s="190"/>
      <c r="T34" s="52"/>
      <c r="U34" s="85"/>
      <c r="V34" s="182"/>
    </row>
    <row r="35" spans="1:22" ht="18" customHeight="1">
      <c r="A35" s="27">
        <f t="shared" si="0"/>
        <v>0</v>
      </c>
      <c r="B35" s="43">
        <f t="shared" si="2"/>
      </c>
      <c r="C35" s="153"/>
      <c r="D35" s="90"/>
      <c r="E35" s="55">
        <f t="shared" si="3"/>
      </c>
      <c r="F35" s="54"/>
      <c r="G35" s="129">
        <f>IF(D35="","",'所属等一覧'!$C$9)</f>
      </c>
      <c r="H35" s="56"/>
      <c r="I35" s="86"/>
      <c r="J35" s="57"/>
      <c r="K35" s="56"/>
      <c r="L35" s="86"/>
      <c r="M35" s="57"/>
      <c r="N35" s="56"/>
      <c r="O35" s="86"/>
      <c r="P35" s="57"/>
      <c r="Q35" s="56"/>
      <c r="R35" s="195"/>
      <c r="S35" s="191"/>
      <c r="T35" s="56"/>
      <c r="U35" s="86"/>
      <c r="V35" s="183"/>
    </row>
    <row r="36" spans="1:22" ht="18" customHeight="1">
      <c r="A36" s="27">
        <f t="shared" si="0"/>
        <v>0</v>
      </c>
      <c r="B36" s="42">
        <f t="shared" si="2"/>
      </c>
      <c r="C36" s="152"/>
      <c r="D36" s="91"/>
      <c r="E36" s="51">
        <f t="shared" si="3"/>
      </c>
      <c r="F36" s="50"/>
      <c r="G36" s="128">
        <f>IF(D36="","",'所属等一覧'!$C$9)</f>
      </c>
      <c r="H36" s="52"/>
      <c r="I36" s="85"/>
      <c r="J36" s="53"/>
      <c r="K36" s="52"/>
      <c r="L36" s="85"/>
      <c r="M36" s="53"/>
      <c r="N36" s="52"/>
      <c r="O36" s="85"/>
      <c r="P36" s="53"/>
      <c r="Q36" s="52"/>
      <c r="R36" s="194"/>
      <c r="S36" s="190"/>
      <c r="T36" s="52"/>
      <c r="U36" s="85"/>
      <c r="V36" s="182"/>
    </row>
    <row r="37" spans="1:22" ht="18" customHeight="1" thickBot="1">
      <c r="A37" s="27">
        <f t="shared" si="0"/>
        <v>0</v>
      </c>
      <c r="B37" s="44">
        <f t="shared" si="2"/>
      </c>
      <c r="C37" s="154"/>
      <c r="D37" s="92"/>
      <c r="E37" s="59">
        <f t="shared" si="3"/>
      </c>
      <c r="F37" s="58"/>
      <c r="G37" s="130">
        <f>IF(D37="","",'所属等一覧'!$C$9)</f>
      </c>
      <c r="H37" s="60"/>
      <c r="I37" s="87"/>
      <c r="J37" s="61"/>
      <c r="K37" s="60"/>
      <c r="L37" s="87"/>
      <c r="M37" s="61"/>
      <c r="N37" s="60"/>
      <c r="O37" s="87"/>
      <c r="P37" s="61"/>
      <c r="Q37" s="60"/>
      <c r="R37" s="196"/>
      <c r="S37" s="192"/>
      <c r="T37" s="60"/>
      <c r="U37" s="87"/>
      <c r="V37" s="184"/>
    </row>
    <row r="38" spans="1:22" ht="18" customHeight="1">
      <c r="A38" s="27">
        <f t="shared" si="0"/>
        <v>0</v>
      </c>
      <c r="B38" s="45">
        <f t="shared" si="2"/>
      </c>
      <c r="C38" s="151"/>
      <c r="D38" s="88"/>
      <c r="E38" s="41">
        <f t="shared" si="3"/>
      </c>
      <c r="F38" s="47"/>
      <c r="G38" s="127">
        <f>IF(D38="","",'所属等一覧'!$C$9)</f>
      </c>
      <c r="H38" s="48"/>
      <c r="I38" s="84"/>
      <c r="J38" s="49"/>
      <c r="K38" s="48"/>
      <c r="L38" s="84"/>
      <c r="M38" s="49"/>
      <c r="N38" s="48"/>
      <c r="O38" s="84"/>
      <c r="P38" s="49"/>
      <c r="Q38" s="48"/>
      <c r="R38" s="193"/>
      <c r="S38" s="189"/>
      <c r="T38" s="48"/>
      <c r="U38" s="84"/>
      <c r="V38" s="181"/>
    </row>
    <row r="39" spans="1:22" ht="18" customHeight="1">
      <c r="A39" s="27">
        <f t="shared" si="0"/>
        <v>0</v>
      </c>
      <c r="B39" s="42">
        <f t="shared" si="2"/>
      </c>
      <c r="C39" s="152"/>
      <c r="D39" s="91"/>
      <c r="E39" s="51">
        <f t="shared" si="3"/>
      </c>
      <c r="F39" s="50"/>
      <c r="G39" s="128">
        <f>IF(D39="","",'所属等一覧'!$C$9)</f>
      </c>
      <c r="H39" s="52"/>
      <c r="I39" s="85"/>
      <c r="J39" s="53"/>
      <c r="K39" s="52"/>
      <c r="L39" s="85"/>
      <c r="M39" s="53"/>
      <c r="N39" s="52"/>
      <c r="O39" s="85"/>
      <c r="P39" s="53"/>
      <c r="Q39" s="52"/>
      <c r="R39" s="194"/>
      <c r="S39" s="190"/>
      <c r="T39" s="52"/>
      <c r="U39" s="85"/>
      <c r="V39" s="182"/>
    </row>
    <row r="40" spans="1:22" ht="18" customHeight="1">
      <c r="A40" s="27">
        <f t="shared" si="0"/>
        <v>0</v>
      </c>
      <c r="B40" s="43">
        <f t="shared" si="2"/>
      </c>
      <c r="C40" s="153"/>
      <c r="D40" s="90"/>
      <c r="E40" s="55">
        <f t="shared" si="3"/>
      </c>
      <c r="F40" s="54"/>
      <c r="G40" s="129">
        <f>IF(D40="","",'所属等一覧'!$C$9)</f>
      </c>
      <c r="H40" s="56"/>
      <c r="I40" s="86"/>
      <c r="J40" s="57"/>
      <c r="K40" s="56"/>
      <c r="L40" s="86"/>
      <c r="M40" s="57"/>
      <c r="N40" s="56"/>
      <c r="O40" s="86"/>
      <c r="P40" s="57"/>
      <c r="Q40" s="56"/>
      <c r="R40" s="195"/>
      <c r="S40" s="191"/>
      <c r="T40" s="56"/>
      <c r="U40" s="86"/>
      <c r="V40" s="183"/>
    </row>
    <row r="41" spans="1:22" ht="18" customHeight="1">
      <c r="A41" s="27">
        <f t="shared" si="0"/>
        <v>0</v>
      </c>
      <c r="B41" s="42">
        <f t="shared" si="2"/>
      </c>
      <c r="C41" s="152"/>
      <c r="D41" s="89"/>
      <c r="E41" s="51">
        <f t="shared" si="3"/>
      </c>
      <c r="F41" s="50"/>
      <c r="G41" s="128">
        <f>IF(D41="","",'所属等一覧'!$C$9)</f>
      </c>
      <c r="H41" s="52"/>
      <c r="I41" s="85"/>
      <c r="J41" s="53"/>
      <c r="K41" s="52"/>
      <c r="L41" s="85"/>
      <c r="M41" s="53"/>
      <c r="N41" s="52"/>
      <c r="O41" s="85"/>
      <c r="P41" s="53"/>
      <c r="Q41" s="52"/>
      <c r="R41" s="194"/>
      <c r="S41" s="190"/>
      <c r="T41" s="52"/>
      <c r="U41" s="85"/>
      <c r="V41" s="182"/>
    </row>
    <row r="42" spans="1:22" ht="18" customHeight="1" thickBot="1">
      <c r="A42" s="27">
        <f t="shared" si="0"/>
        <v>0</v>
      </c>
      <c r="B42" s="44">
        <f t="shared" si="2"/>
      </c>
      <c r="C42" s="154"/>
      <c r="D42" s="92"/>
      <c r="E42" s="59">
        <f t="shared" si="3"/>
      </c>
      <c r="F42" s="58"/>
      <c r="G42" s="130">
        <f>IF(D42="","",'所属等一覧'!$C$9)</f>
      </c>
      <c r="H42" s="60"/>
      <c r="I42" s="87"/>
      <c r="J42" s="61"/>
      <c r="K42" s="60"/>
      <c r="L42" s="87"/>
      <c r="M42" s="61"/>
      <c r="N42" s="60"/>
      <c r="O42" s="87"/>
      <c r="P42" s="61"/>
      <c r="Q42" s="60"/>
      <c r="R42" s="196"/>
      <c r="S42" s="192"/>
      <c r="T42" s="60"/>
      <c r="U42" s="87"/>
      <c r="V42" s="184"/>
    </row>
    <row r="43" spans="1:22" ht="18" customHeight="1">
      <c r="A43" s="27">
        <f t="shared" si="0"/>
        <v>0</v>
      </c>
      <c r="B43" s="45">
        <f t="shared" si="2"/>
      </c>
      <c r="C43" s="151"/>
      <c r="D43" s="88"/>
      <c r="E43" s="41">
        <f t="shared" si="3"/>
      </c>
      <c r="F43" s="47"/>
      <c r="G43" s="127">
        <f>IF(D43="","",'所属等一覧'!$C$9)</f>
      </c>
      <c r="H43" s="48"/>
      <c r="I43" s="84"/>
      <c r="J43" s="49"/>
      <c r="K43" s="48"/>
      <c r="L43" s="84"/>
      <c r="M43" s="49"/>
      <c r="N43" s="48"/>
      <c r="O43" s="84"/>
      <c r="P43" s="49"/>
      <c r="Q43" s="48"/>
      <c r="R43" s="193"/>
      <c r="S43" s="189"/>
      <c r="T43" s="48"/>
      <c r="U43" s="84"/>
      <c r="V43" s="181"/>
    </row>
    <row r="44" spans="1:22" ht="18" customHeight="1">
      <c r="A44" s="27">
        <f t="shared" si="0"/>
        <v>0</v>
      </c>
      <c r="B44" s="42">
        <f t="shared" si="2"/>
      </c>
      <c r="C44" s="152"/>
      <c r="D44" s="91"/>
      <c r="E44" s="51">
        <f t="shared" si="3"/>
      </c>
      <c r="F44" s="50"/>
      <c r="G44" s="128">
        <f>IF(D44="","",'所属等一覧'!$C$9)</f>
      </c>
      <c r="H44" s="52"/>
      <c r="I44" s="85"/>
      <c r="J44" s="53"/>
      <c r="K44" s="52"/>
      <c r="L44" s="85"/>
      <c r="M44" s="53"/>
      <c r="N44" s="52"/>
      <c r="O44" s="85"/>
      <c r="P44" s="53"/>
      <c r="Q44" s="52"/>
      <c r="R44" s="194"/>
      <c r="S44" s="190"/>
      <c r="T44" s="52"/>
      <c r="U44" s="85"/>
      <c r="V44" s="182"/>
    </row>
    <row r="45" spans="1:22" ht="18" customHeight="1">
      <c r="A45" s="27">
        <f aca="true" t="shared" si="4" ref="A45:A76">IF(D45="",0,COUNTIF($D$13:$D$192,D45))</f>
        <v>0</v>
      </c>
      <c r="B45" s="43">
        <f t="shared" si="2"/>
      </c>
      <c r="C45" s="153"/>
      <c r="D45" s="90"/>
      <c r="E45" s="55">
        <f t="shared" si="3"/>
      </c>
      <c r="F45" s="54"/>
      <c r="G45" s="129">
        <f>IF(D45="","",'所属等一覧'!$C$9)</f>
      </c>
      <c r="H45" s="56"/>
      <c r="I45" s="86"/>
      <c r="J45" s="57"/>
      <c r="K45" s="56"/>
      <c r="L45" s="86"/>
      <c r="M45" s="57"/>
      <c r="N45" s="56"/>
      <c r="O45" s="86"/>
      <c r="P45" s="57"/>
      <c r="Q45" s="56"/>
      <c r="R45" s="195"/>
      <c r="S45" s="191"/>
      <c r="T45" s="56"/>
      <c r="U45" s="86"/>
      <c r="V45" s="183"/>
    </row>
    <row r="46" spans="1:22" ht="18" customHeight="1">
      <c r="A46" s="27">
        <f t="shared" si="4"/>
        <v>0</v>
      </c>
      <c r="B46" s="42">
        <f aca="true" t="shared" si="5" ref="B46:B77">IF(D46="","",B45+1)</f>
      </c>
      <c r="C46" s="152"/>
      <c r="D46" s="89"/>
      <c r="E46" s="51">
        <f t="shared" si="3"/>
      </c>
      <c r="F46" s="50"/>
      <c r="G46" s="128">
        <f>IF(D46="","",'所属等一覧'!$C$9)</f>
      </c>
      <c r="H46" s="52"/>
      <c r="I46" s="85"/>
      <c r="J46" s="53"/>
      <c r="K46" s="52"/>
      <c r="L46" s="85"/>
      <c r="M46" s="53"/>
      <c r="N46" s="52"/>
      <c r="O46" s="85"/>
      <c r="P46" s="53"/>
      <c r="Q46" s="52"/>
      <c r="R46" s="194"/>
      <c r="S46" s="190"/>
      <c r="T46" s="52"/>
      <c r="U46" s="85"/>
      <c r="V46" s="182"/>
    </row>
    <row r="47" spans="1:22" ht="18" customHeight="1" thickBot="1">
      <c r="A47" s="27">
        <f t="shared" si="4"/>
        <v>0</v>
      </c>
      <c r="B47" s="44">
        <f t="shared" si="5"/>
      </c>
      <c r="C47" s="154"/>
      <c r="D47" s="92"/>
      <c r="E47" s="59">
        <f t="shared" si="3"/>
      </c>
      <c r="F47" s="58"/>
      <c r="G47" s="130">
        <f>IF(D47="","",'所属等一覧'!$C$9)</f>
      </c>
      <c r="H47" s="60"/>
      <c r="I47" s="87"/>
      <c r="J47" s="61"/>
      <c r="K47" s="60"/>
      <c r="L47" s="87"/>
      <c r="M47" s="61"/>
      <c r="N47" s="60"/>
      <c r="O47" s="87"/>
      <c r="P47" s="61"/>
      <c r="Q47" s="60"/>
      <c r="R47" s="196"/>
      <c r="S47" s="192"/>
      <c r="T47" s="60"/>
      <c r="U47" s="87"/>
      <c r="V47" s="184"/>
    </row>
    <row r="48" spans="1:22" ht="18" customHeight="1">
      <c r="A48" s="27">
        <f t="shared" si="4"/>
        <v>0</v>
      </c>
      <c r="B48" s="45">
        <f t="shared" si="5"/>
      </c>
      <c r="C48" s="151"/>
      <c r="D48" s="88"/>
      <c r="E48" s="41">
        <f t="shared" si="3"/>
      </c>
      <c r="F48" s="47"/>
      <c r="G48" s="127">
        <f>IF(D48="","",'所属等一覧'!$C$9)</f>
      </c>
      <c r="H48" s="48"/>
      <c r="I48" s="84"/>
      <c r="J48" s="49"/>
      <c r="K48" s="48"/>
      <c r="L48" s="84"/>
      <c r="M48" s="49"/>
      <c r="N48" s="48"/>
      <c r="O48" s="84"/>
      <c r="P48" s="49"/>
      <c r="Q48" s="48"/>
      <c r="R48" s="193"/>
      <c r="S48" s="189"/>
      <c r="T48" s="48"/>
      <c r="U48" s="84"/>
      <c r="V48" s="181"/>
    </row>
    <row r="49" spans="1:22" ht="18" customHeight="1">
      <c r="A49" s="27">
        <f t="shared" si="4"/>
        <v>0</v>
      </c>
      <c r="B49" s="42">
        <f t="shared" si="5"/>
      </c>
      <c r="C49" s="152"/>
      <c r="D49" s="91"/>
      <c r="E49" s="51">
        <f t="shared" si="3"/>
      </c>
      <c r="F49" s="50"/>
      <c r="G49" s="128">
        <f>IF(D49="","",'所属等一覧'!$C$9)</f>
      </c>
      <c r="H49" s="52"/>
      <c r="I49" s="85"/>
      <c r="J49" s="53"/>
      <c r="K49" s="52"/>
      <c r="L49" s="85"/>
      <c r="M49" s="53"/>
      <c r="N49" s="52"/>
      <c r="O49" s="85"/>
      <c r="P49" s="53"/>
      <c r="Q49" s="52"/>
      <c r="R49" s="194"/>
      <c r="S49" s="190"/>
      <c r="T49" s="52"/>
      <c r="U49" s="85"/>
      <c r="V49" s="182"/>
    </row>
    <row r="50" spans="1:22" ht="18" customHeight="1">
      <c r="A50" s="27">
        <f t="shared" si="4"/>
        <v>0</v>
      </c>
      <c r="B50" s="43">
        <f t="shared" si="5"/>
      </c>
      <c r="C50" s="153"/>
      <c r="D50" s="90"/>
      <c r="E50" s="55">
        <f t="shared" si="3"/>
      </c>
      <c r="F50" s="54"/>
      <c r="G50" s="129">
        <f>IF(D50="","",'所属等一覧'!$C$9)</f>
      </c>
      <c r="H50" s="56"/>
      <c r="I50" s="86"/>
      <c r="J50" s="57"/>
      <c r="K50" s="56"/>
      <c r="L50" s="86"/>
      <c r="M50" s="57"/>
      <c r="N50" s="56"/>
      <c r="O50" s="86"/>
      <c r="P50" s="57"/>
      <c r="Q50" s="56"/>
      <c r="R50" s="195"/>
      <c r="S50" s="191"/>
      <c r="T50" s="56"/>
      <c r="U50" s="86"/>
      <c r="V50" s="183"/>
    </row>
    <row r="51" spans="1:22" ht="18" customHeight="1">
      <c r="A51" s="27">
        <f t="shared" si="4"/>
        <v>0</v>
      </c>
      <c r="B51" s="42">
        <f t="shared" si="5"/>
      </c>
      <c r="C51" s="152"/>
      <c r="D51" s="91"/>
      <c r="E51" s="51">
        <f t="shared" si="3"/>
      </c>
      <c r="F51" s="50"/>
      <c r="G51" s="128">
        <f>IF(D51="","",'所属等一覧'!$C$9)</f>
      </c>
      <c r="H51" s="52"/>
      <c r="I51" s="85"/>
      <c r="J51" s="53"/>
      <c r="K51" s="52"/>
      <c r="L51" s="85"/>
      <c r="M51" s="53"/>
      <c r="N51" s="52"/>
      <c r="O51" s="85"/>
      <c r="P51" s="53"/>
      <c r="Q51" s="52"/>
      <c r="R51" s="194"/>
      <c r="S51" s="190"/>
      <c r="T51" s="52"/>
      <c r="U51" s="85"/>
      <c r="V51" s="182"/>
    </row>
    <row r="52" spans="1:22" ht="18" customHeight="1" thickBot="1">
      <c r="A52" s="27">
        <f t="shared" si="4"/>
        <v>0</v>
      </c>
      <c r="B52" s="44">
        <f t="shared" si="5"/>
      </c>
      <c r="C52" s="154"/>
      <c r="D52" s="92"/>
      <c r="E52" s="59">
        <f t="shared" si="3"/>
      </c>
      <c r="F52" s="58"/>
      <c r="G52" s="130">
        <f>IF(D52="","",'所属等一覧'!$C$9)</f>
      </c>
      <c r="H52" s="60"/>
      <c r="I52" s="87"/>
      <c r="J52" s="61"/>
      <c r="K52" s="60"/>
      <c r="L52" s="87"/>
      <c r="M52" s="61"/>
      <c r="N52" s="60"/>
      <c r="O52" s="87"/>
      <c r="P52" s="61"/>
      <c r="Q52" s="60"/>
      <c r="R52" s="196"/>
      <c r="S52" s="192"/>
      <c r="T52" s="60"/>
      <c r="U52" s="87"/>
      <c r="V52" s="184"/>
    </row>
    <row r="53" spans="1:22" ht="18" customHeight="1">
      <c r="A53" s="27">
        <f t="shared" si="4"/>
        <v>0</v>
      </c>
      <c r="B53" s="45">
        <f t="shared" si="5"/>
      </c>
      <c r="C53" s="151"/>
      <c r="D53" s="88"/>
      <c r="E53" s="41">
        <f t="shared" si="3"/>
      </c>
      <c r="F53" s="47"/>
      <c r="G53" s="127">
        <f>IF(D53="","",'所属等一覧'!$C$9)</f>
      </c>
      <c r="H53" s="48"/>
      <c r="I53" s="84"/>
      <c r="J53" s="49"/>
      <c r="K53" s="48"/>
      <c r="L53" s="84"/>
      <c r="M53" s="49"/>
      <c r="N53" s="48"/>
      <c r="O53" s="84"/>
      <c r="P53" s="49"/>
      <c r="Q53" s="48"/>
      <c r="R53" s="193"/>
      <c r="S53" s="189"/>
      <c r="T53" s="48"/>
      <c r="U53" s="84"/>
      <c r="V53" s="181"/>
    </row>
    <row r="54" spans="1:22" ht="18" customHeight="1">
      <c r="A54" s="27">
        <f t="shared" si="4"/>
        <v>0</v>
      </c>
      <c r="B54" s="42">
        <f t="shared" si="5"/>
      </c>
      <c r="C54" s="152"/>
      <c r="D54" s="91"/>
      <c r="E54" s="51">
        <f t="shared" si="3"/>
      </c>
      <c r="F54" s="50"/>
      <c r="G54" s="128">
        <f>IF(D54="","",'所属等一覧'!$C$9)</f>
      </c>
      <c r="H54" s="52"/>
      <c r="I54" s="85"/>
      <c r="J54" s="53"/>
      <c r="K54" s="52"/>
      <c r="L54" s="85"/>
      <c r="M54" s="53"/>
      <c r="N54" s="52"/>
      <c r="O54" s="85"/>
      <c r="P54" s="53"/>
      <c r="Q54" s="52"/>
      <c r="R54" s="194"/>
      <c r="S54" s="190"/>
      <c r="T54" s="52"/>
      <c r="U54" s="85"/>
      <c r="V54" s="182"/>
    </row>
    <row r="55" spans="1:22" ht="18" customHeight="1">
      <c r="A55" s="27">
        <f t="shared" si="4"/>
        <v>0</v>
      </c>
      <c r="B55" s="43">
        <f t="shared" si="5"/>
      </c>
      <c r="C55" s="153"/>
      <c r="D55" s="90"/>
      <c r="E55" s="55">
        <f t="shared" si="3"/>
      </c>
      <c r="F55" s="54"/>
      <c r="G55" s="129">
        <f>IF(D55="","",'所属等一覧'!$C$9)</f>
      </c>
      <c r="H55" s="56"/>
      <c r="I55" s="86"/>
      <c r="J55" s="57"/>
      <c r="K55" s="56"/>
      <c r="L55" s="86"/>
      <c r="M55" s="57"/>
      <c r="N55" s="56"/>
      <c r="O55" s="86"/>
      <c r="P55" s="57"/>
      <c r="Q55" s="56"/>
      <c r="R55" s="195"/>
      <c r="S55" s="191"/>
      <c r="T55" s="56"/>
      <c r="U55" s="86"/>
      <c r="V55" s="183"/>
    </row>
    <row r="56" spans="1:22" ht="18" customHeight="1">
      <c r="A56" s="27">
        <f t="shared" si="4"/>
        <v>0</v>
      </c>
      <c r="B56" s="42">
        <f t="shared" si="5"/>
      </c>
      <c r="C56" s="152"/>
      <c r="D56" s="89"/>
      <c r="E56" s="51">
        <f t="shared" si="3"/>
      </c>
      <c r="F56" s="50"/>
      <c r="G56" s="128">
        <f>IF(D56="","",'所属等一覧'!$C$9)</f>
      </c>
      <c r="H56" s="52"/>
      <c r="I56" s="85"/>
      <c r="J56" s="53"/>
      <c r="K56" s="52"/>
      <c r="L56" s="85"/>
      <c r="M56" s="53"/>
      <c r="N56" s="52"/>
      <c r="O56" s="85"/>
      <c r="P56" s="53"/>
      <c r="Q56" s="52"/>
      <c r="R56" s="194"/>
      <c r="S56" s="190"/>
      <c r="T56" s="52"/>
      <c r="U56" s="85"/>
      <c r="V56" s="182"/>
    </row>
    <row r="57" spans="1:22" ht="18" customHeight="1" thickBot="1">
      <c r="A57" s="27">
        <f t="shared" si="4"/>
        <v>0</v>
      </c>
      <c r="B57" s="44">
        <f t="shared" si="5"/>
      </c>
      <c r="C57" s="154"/>
      <c r="D57" s="92"/>
      <c r="E57" s="59">
        <f t="shared" si="3"/>
      </c>
      <c r="F57" s="58"/>
      <c r="G57" s="130">
        <f>IF(D57="","",'所属等一覧'!$C$9)</f>
      </c>
      <c r="H57" s="60"/>
      <c r="I57" s="87"/>
      <c r="J57" s="61"/>
      <c r="K57" s="60"/>
      <c r="L57" s="87"/>
      <c r="M57" s="61"/>
      <c r="N57" s="60"/>
      <c r="O57" s="87"/>
      <c r="P57" s="61"/>
      <c r="Q57" s="60"/>
      <c r="R57" s="196"/>
      <c r="S57" s="192"/>
      <c r="T57" s="60"/>
      <c r="U57" s="87"/>
      <c r="V57" s="184"/>
    </row>
    <row r="58" spans="1:22" ht="18" customHeight="1">
      <c r="A58" s="27">
        <f t="shared" si="4"/>
        <v>0</v>
      </c>
      <c r="B58" s="45">
        <f t="shared" si="5"/>
      </c>
      <c r="C58" s="151"/>
      <c r="D58" s="94"/>
      <c r="E58" s="41">
        <f t="shared" si="3"/>
      </c>
      <c r="F58" s="47"/>
      <c r="G58" s="127">
        <f>IF(D58="","",'所属等一覧'!$C$9)</f>
      </c>
      <c r="H58" s="48"/>
      <c r="I58" s="84"/>
      <c r="J58" s="49"/>
      <c r="K58" s="48"/>
      <c r="L58" s="84"/>
      <c r="M58" s="49"/>
      <c r="N58" s="48"/>
      <c r="O58" s="84"/>
      <c r="P58" s="49"/>
      <c r="Q58" s="48"/>
      <c r="R58" s="193"/>
      <c r="S58" s="189"/>
      <c r="T58" s="48"/>
      <c r="U58" s="84"/>
      <c r="V58" s="181"/>
    </row>
    <row r="59" spans="1:22" ht="18" customHeight="1">
      <c r="A59" s="27">
        <f t="shared" si="4"/>
        <v>0</v>
      </c>
      <c r="B59" s="42">
        <f t="shared" si="5"/>
      </c>
      <c r="C59" s="152"/>
      <c r="D59" s="91"/>
      <c r="E59" s="51">
        <f t="shared" si="3"/>
      </c>
      <c r="F59" s="50"/>
      <c r="G59" s="128">
        <f>IF(D59="","",'所属等一覧'!$C$9)</f>
      </c>
      <c r="H59" s="52"/>
      <c r="I59" s="85"/>
      <c r="J59" s="53"/>
      <c r="K59" s="52"/>
      <c r="L59" s="85"/>
      <c r="M59" s="53"/>
      <c r="N59" s="52"/>
      <c r="O59" s="85"/>
      <c r="P59" s="53"/>
      <c r="Q59" s="52"/>
      <c r="R59" s="194"/>
      <c r="S59" s="190"/>
      <c r="T59" s="52"/>
      <c r="U59" s="85"/>
      <c r="V59" s="182"/>
    </row>
    <row r="60" spans="1:22" ht="18" customHeight="1">
      <c r="A60" s="27">
        <f t="shared" si="4"/>
        <v>0</v>
      </c>
      <c r="B60" s="43">
        <f t="shared" si="5"/>
      </c>
      <c r="C60" s="153"/>
      <c r="D60" s="90"/>
      <c r="E60" s="55">
        <f t="shared" si="3"/>
      </c>
      <c r="F60" s="54"/>
      <c r="G60" s="129">
        <f>IF(D60="","",'所属等一覧'!$C$9)</f>
      </c>
      <c r="H60" s="56"/>
      <c r="I60" s="86"/>
      <c r="J60" s="57"/>
      <c r="K60" s="56"/>
      <c r="L60" s="86"/>
      <c r="M60" s="57"/>
      <c r="N60" s="56"/>
      <c r="O60" s="86"/>
      <c r="P60" s="57"/>
      <c r="Q60" s="56"/>
      <c r="R60" s="195"/>
      <c r="S60" s="191"/>
      <c r="T60" s="56"/>
      <c r="U60" s="86"/>
      <c r="V60" s="183"/>
    </row>
    <row r="61" spans="1:22" ht="18" customHeight="1">
      <c r="A61" s="27">
        <f t="shared" si="4"/>
        <v>0</v>
      </c>
      <c r="B61" s="42">
        <f t="shared" si="5"/>
      </c>
      <c r="C61" s="152"/>
      <c r="D61" s="91"/>
      <c r="E61" s="51">
        <f t="shared" si="3"/>
      </c>
      <c r="F61" s="50"/>
      <c r="G61" s="128">
        <f>IF(D61="","",'所属等一覧'!$C$9)</f>
      </c>
      <c r="H61" s="52"/>
      <c r="I61" s="85"/>
      <c r="J61" s="53"/>
      <c r="K61" s="52"/>
      <c r="L61" s="85"/>
      <c r="M61" s="53"/>
      <c r="N61" s="52"/>
      <c r="O61" s="85"/>
      <c r="P61" s="53"/>
      <c r="Q61" s="52"/>
      <c r="R61" s="194"/>
      <c r="S61" s="190"/>
      <c r="T61" s="52"/>
      <c r="U61" s="85"/>
      <c r="V61" s="182"/>
    </row>
    <row r="62" spans="1:22" ht="18" customHeight="1" thickBot="1">
      <c r="A62" s="27">
        <f t="shared" si="4"/>
        <v>0</v>
      </c>
      <c r="B62" s="44">
        <f t="shared" si="5"/>
      </c>
      <c r="C62" s="154"/>
      <c r="D62" s="95"/>
      <c r="E62" s="59">
        <f t="shared" si="3"/>
      </c>
      <c r="F62" s="58"/>
      <c r="G62" s="130">
        <f>IF(D62="","",'所属等一覧'!$C$9)</f>
      </c>
      <c r="H62" s="60"/>
      <c r="I62" s="87"/>
      <c r="J62" s="61"/>
      <c r="K62" s="60"/>
      <c r="L62" s="87"/>
      <c r="M62" s="61"/>
      <c r="N62" s="60"/>
      <c r="O62" s="87"/>
      <c r="P62" s="61"/>
      <c r="Q62" s="60"/>
      <c r="R62" s="196"/>
      <c r="S62" s="192"/>
      <c r="T62" s="60"/>
      <c r="U62" s="87"/>
      <c r="V62" s="184"/>
    </row>
    <row r="63" spans="1:22" ht="18" customHeight="1">
      <c r="A63" s="27">
        <f t="shared" si="4"/>
        <v>0</v>
      </c>
      <c r="B63" s="45">
        <f t="shared" si="5"/>
      </c>
      <c r="C63" s="151"/>
      <c r="D63" s="88"/>
      <c r="E63" s="41">
        <f t="shared" si="3"/>
      </c>
      <c r="F63" s="47"/>
      <c r="G63" s="127">
        <f>IF(D63="","",'所属等一覧'!$C$9)</f>
      </c>
      <c r="H63" s="48"/>
      <c r="I63" s="84"/>
      <c r="J63" s="49"/>
      <c r="K63" s="48"/>
      <c r="L63" s="84"/>
      <c r="M63" s="49"/>
      <c r="N63" s="48"/>
      <c r="O63" s="84"/>
      <c r="P63" s="49"/>
      <c r="Q63" s="48"/>
      <c r="R63" s="193"/>
      <c r="S63" s="189"/>
      <c r="T63" s="48"/>
      <c r="U63" s="84"/>
      <c r="V63" s="181"/>
    </row>
    <row r="64" spans="1:22" ht="18" customHeight="1">
      <c r="A64" s="27">
        <f t="shared" si="4"/>
        <v>0</v>
      </c>
      <c r="B64" s="42">
        <f t="shared" si="5"/>
      </c>
      <c r="C64" s="152"/>
      <c r="D64" s="91"/>
      <c r="E64" s="51">
        <f t="shared" si="3"/>
      </c>
      <c r="F64" s="50"/>
      <c r="G64" s="128">
        <f>IF(D64="","",'所属等一覧'!$C$9)</f>
      </c>
      <c r="H64" s="52"/>
      <c r="I64" s="85"/>
      <c r="J64" s="53"/>
      <c r="K64" s="52"/>
      <c r="L64" s="85"/>
      <c r="M64" s="53"/>
      <c r="N64" s="52"/>
      <c r="O64" s="85"/>
      <c r="P64" s="53"/>
      <c r="Q64" s="52"/>
      <c r="R64" s="194"/>
      <c r="S64" s="190"/>
      <c r="T64" s="52"/>
      <c r="U64" s="85"/>
      <c r="V64" s="182"/>
    </row>
    <row r="65" spans="1:22" ht="18" customHeight="1">
      <c r="A65" s="27">
        <f t="shared" si="4"/>
        <v>0</v>
      </c>
      <c r="B65" s="43">
        <f t="shared" si="5"/>
      </c>
      <c r="C65" s="153"/>
      <c r="D65" s="93"/>
      <c r="E65" s="55">
        <f t="shared" si="3"/>
      </c>
      <c r="F65" s="54"/>
      <c r="G65" s="129">
        <f>IF(D65="","",'所属等一覧'!$C$9)</f>
      </c>
      <c r="H65" s="56"/>
      <c r="I65" s="86"/>
      <c r="J65" s="57"/>
      <c r="K65" s="56"/>
      <c r="L65" s="86"/>
      <c r="M65" s="57"/>
      <c r="N65" s="56"/>
      <c r="O65" s="86"/>
      <c r="P65" s="57"/>
      <c r="Q65" s="56"/>
      <c r="R65" s="195"/>
      <c r="S65" s="191"/>
      <c r="T65" s="56"/>
      <c r="U65" s="86"/>
      <c r="V65" s="183"/>
    </row>
    <row r="66" spans="1:22" ht="18" customHeight="1">
      <c r="A66" s="27">
        <f t="shared" si="4"/>
        <v>0</v>
      </c>
      <c r="B66" s="42">
        <f t="shared" si="5"/>
      </c>
      <c r="C66" s="152"/>
      <c r="D66" s="91"/>
      <c r="E66" s="51">
        <f t="shared" si="3"/>
      </c>
      <c r="F66" s="50"/>
      <c r="G66" s="128">
        <f>IF(D66="","",'所属等一覧'!$C$9)</f>
      </c>
      <c r="H66" s="52"/>
      <c r="I66" s="85"/>
      <c r="J66" s="53"/>
      <c r="K66" s="52"/>
      <c r="L66" s="85"/>
      <c r="M66" s="53"/>
      <c r="N66" s="52"/>
      <c r="O66" s="85"/>
      <c r="P66" s="53"/>
      <c r="Q66" s="52"/>
      <c r="R66" s="194"/>
      <c r="S66" s="190"/>
      <c r="T66" s="52"/>
      <c r="U66" s="85"/>
      <c r="V66" s="182"/>
    </row>
    <row r="67" spans="1:22" ht="18" customHeight="1" thickBot="1">
      <c r="A67" s="27">
        <f t="shared" si="4"/>
        <v>0</v>
      </c>
      <c r="B67" s="44">
        <f t="shared" si="5"/>
      </c>
      <c r="C67" s="154"/>
      <c r="D67" s="92"/>
      <c r="E67" s="59">
        <f t="shared" si="3"/>
      </c>
      <c r="F67" s="58"/>
      <c r="G67" s="130">
        <f>IF(D67="","",'所属等一覧'!$C$9)</f>
      </c>
      <c r="H67" s="60"/>
      <c r="I67" s="87"/>
      <c r="J67" s="61"/>
      <c r="K67" s="60"/>
      <c r="L67" s="87"/>
      <c r="M67" s="61"/>
      <c r="N67" s="60"/>
      <c r="O67" s="87"/>
      <c r="P67" s="61"/>
      <c r="Q67" s="60"/>
      <c r="R67" s="196"/>
      <c r="S67" s="192"/>
      <c r="T67" s="60"/>
      <c r="U67" s="87"/>
      <c r="V67" s="184"/>
    </row>
    <row r="68" spans="1:22" ht="18" customHeight="1">
      <c r="A68" s="27">
        <f t="shared" si="4"/>
        <v>0</v>
      </c>
      <c r="B68" s="45">
        <f t="shared" si="5"/>
      </c>
      <c r="C68" s="151"/>
      <c r="D68" s="88"/>
      <c r="E68" s="41">
        <f t="shared" si="3"/>
      </c>
      <c r="F68" s="47"/>
      <c r="G68" s="127">
        <f>IF(D68="","",'所属等一覧'!$C$9)</f>
      </c>
      <c r="H68" s="48"/>
      <c r="I68" s="84"/>
      <c r="J68" s="49"/>
      <c r="K68" s="48"/>
      <c r="L68" s="84"/>
      <c r="M68" s="49"/>
      <c r="N68" s="48"/>
      <c r="O68" s="84"/>
      <c r="P68" s="49"/>
      <c r="Q68" s="48"/>
      <c r="R68" s="193"/>
      <c r="S68" s="189"/>
      <c r="T68" s="48"/>
      <c r="U68" s="84"/>
      <c r="V68" s="181"/>
    </row>
    <row r="69" spans="1:22" ht="18" customHeight="1">
      <c r="A69" s="27">
        <f t="shared" si="4"/>
        <v>0</v>
      </c>
      <c r="B69" s="42">
        <f t="shared" si="5"/>
      </c>
      <c r="C69" s="152"/>
      <c r="D69" s="91"/>
      <c r="E69" s="51">
        <f t="shared" si="3"/>
      </c>
      <c r="F69" s="50"/>
      <c r="G69" s="128">
        <f>IF(D69="","",'所属等一覧'!$C$9)</f>
      </c>
      <c r="H69" s="52"/>
      <c r="I69" s="85"/>
      <c r="J69" s="53"/>
      <c r="K69" s="52"/>
      <c r="L69" s="85"/>
      <c r="M69" s="53"/>
      <c r="N69" s="52"/>
      <c r="O69" s="85"/>
      <c r="P69" s="53"/>
      <c r="Q69" s="52"/>
      <c r="R69" s="194"/>
      <c r="S69" s="190"/>
      <c r="T69" s="52"/>
      <c r="U69" s="85"/>
      <c r="V69" s="182"/>
    </row>
    <row r="70" spans="1:22" ht="18" customHeight="1">
      <c r="A70" s="27">
        <f t="shared" si="4"/>
        <v>0</v>
      </c>
      <c r="B70" s="43">
        <f t="shared" si="5"/>
      </c>
      <c r="C70" s="153"/>
      <c r="D70" s="93"/>
      <c r="E70" s="55">
        <f t="shared" si="3"/>
      </c>
      <c r="F70" s="54"/>
      <c r="G70" s="129">
        <f>IF(D70="","",'所属等一覧'!$C$9)</f>
      </c>
      <c r="H70" s="56"/>
      <c r="I70" s="86"/>
      <c r="J70" s="57"/>
      <c r="K70" s="56"/>
      <c r="L70" s="86"/>
      <c r="M70" s="57"/>
      <c r="N70" s="56"/>
      <c r="O70" s="86"/>
      <c r="P70" s="57"/>
      <c r="Q70" s="56"/>
      <c r="R70" s="195"/>
      <c r="S70" s="191"/>
      <c r="T70" s="56"/>
      <c r="U70" s="86"/>
      <c r="V70" s="183"/>
    </row>
    <row r="71" spans="1:22" ht="18" customHeight="1">
      <c r="A71" s="27">
        <f t="shared" si="4"/>
        <v>0</v>
      </c>
      <c r="B71" s="42">
        <f t="shared" si="5"/>
      </c>
      <c r="C71" s="152"/>
      <c r="D71" s="91"/>
      <c r="E71" s="51">
        <f t="shared" si="3"/>
      </c>
      <c r="F71" s="50"/>
      <c r="G71" s="128">
        <f>IF(D71="","",'所属等一覧'!$C$9)</f>
      </c>
      <c r="H71" s="52"/>
      <c r="I71" s="85"/>
      <c r="J71" s="53"/>
      <c r="K71" s="52"/>
      <c r="L71" s="85"/>
      <c r="M71" s="53"/>
      <c r="N71" s="52"/>
      <c r="O71" s="85"/>
      <c r="P71" s="53"/>
      <c r="Q71" s="52"/>
      <c r="R71" s="194"/>
      <c r="S71" s="190"/>
      <c r="T71" s="52"/>
      <c r="U71" s="85"/>
      <c r="V71" s="182"/>
    </row>
    <row r="72" spans="1:22" ht="18" customHeight="1" thickBot="1">
      <c r="A72" s="27">
        <f t="shared" si="4"/>
        <v>0</v>
      </c>
      <c r="B72" s="44">
        <f t="shared" si="5"/>
      </c>
      <c r="C72" s="154"/>
      <c r="D72" s="92"/>
      <c r="E72" s="59">
        <f t="shared" si="3"/>
      </c>
      <c r="F72" s="58"/>
      <c r="G72" s="130">
        <f>IF(D72="","",'所属等一覧'!$C$9)</f>
      </c>
      <c r="H72" s="60"/>
      <c r="I72" s="87"/>
      <c r="J72" s="61"/>
      <c r="K72" s="60"/>
      <c r="L72" s="87"/>
      <c r="M72" s="61"/>
      <c r="N72" s="60"/>
      <c r="O72" s="87"/>
      <c r="P72" s="61"/>
      <c r="Q72" s="60"/>
      <c r="R72" s="196"/>
      <c r="S72" s="192"/>
      <c r="T72" s="60"/>
      <c r="U72" s="87"/>
      <c r="V72" s="184"/>
    </row>
    <row r="73" spans="1:22" ht="18" customHeight="1">
      <c r="A73" s="27">
        <f t="shared" si="4"/>
        <v>0</v>
      </c>
      <c r="B73" s="45">
        <f t="shared" si="5"/>
      </c>
      <c r="C73" s="151"/>
      <c r="D73" s="94"/>
      <c r="E73" s="41">
        <f t="shared" si="3"/>
      </c>
      <c r="F73" s="47"/>
      <c r="G73" s="127">
        <f>IF(D73="","",'所属等一覧'!$C$9)</f>
      </c>
      <c r="H73" s="48"/>
      <c r="I73" s="84"/>
      <c r="J73" s="49"/>
      <c r="K73" s="48"/>
      <c r="L73" s="84"/>
      <c r="M73" s="49"/>
      <c r="N73" s="48"/>
      <c r="O73" s="84"/>
      <c r="P73" s="49"/>
      <c r="Q73" s="48"/>
      <c r="R73" s="193"/>
      <c r="S73" s="189"/>
      <c r="T73" s="48"/>
      <c r="U73" s="84"/>
      <c r="V73" s="181"/>
    </row>
    <row r="74" spans="1:22" ht="18" customHeight="1">
      <c r="A74" s="27">
        <f t="shared" si="4"/>
        <v>0</v>
      </c>
      <c r="B74" s="42">
        <f t="shared" si="5"/>
      </c>
      <c r="C74" s="152"/>
      <c r="D74" s="91"/>
      <c r="E74" s="51">
        <f t="shared" si="3"/>
      </c>
      <c r="F74" s="50"/>
      <c r="G74" s="128">
        <f>IF(D74="","",'所属等一覧'!$C$9)</f>
      </c>
      <c r="H74" s="52"/>
      <c r="I74" s="85"/>
      <c r="J74" s="53"/>
      <c r="K74" s="52"/>
      <c r="L74" s="85"/>
      <c r="M74" s="53"/>
      <c r="N74" s="52"/>
      <c r="O74" s="85"/>
      <c r="P74" s="53"/>
      <c r="Q74" s="52"/>
      <c r="R74" s="194"/>
      <c r="S74" s="190"/>
      <c r="T74" s="52"/>
      <c r="U74" s="85"/>
      <c r="V74" s="182"/>
    </row>
    <row r="75" spans="1:22" ht="18" customHeight="1">
      <c r="A75" s="27">
        <f t="shared" si="4"/>
        <v>0</v>
      </c>
      <c r="B75" s="43">
        <f t="shared" si="5"/>
      </c>
      <c r="C75" s="153"/>
      <c r="D75" s="93"/>
      <c r="E75" s="55">
        <f t="shared" si="3"/>
      </c>
      <c r="F75" s="54"/>
      <c r="G75" s="129">
        <f>IF(D75="","",'所属等一覧'!$C$9)</f>
      </c>
      <c r="H75" s="56"/>
      <c r="I75" s="86"/>
      <c r="J75" s="57"/>
      <c r="K75" s="56"/>
      <c r="L75" s="86"/>
      <c r="M75" s="57"/>
      <c r="N75" s="56"/>
      <c r="O75" s="86"/>
      <c r="P75" s="57"/>
      <c r="Q75" s="56"/>
      <c r="R75" s="195"/>
      <c r="S75" s="191"/>
      <c r="T75" s="56"/>
      <c r="U75" s="86"/>
      <c r="V75" s="183"/>
    </row>
    <row r="76" spans="1:22" ht="18" customHeight="1">
      <c r="A76" s="27">
        <f t="shared" si="4"/>
        <v>0</v>
      </c>
      <c r="B76" s="42">
        <f t="shared" si="5"/>
      </c>
      <c r="C76" s="152"/>
      <c r="D76" s="91"/>
      <c r="E76" s="51">
        <f t="shared" si="3"/>
      </c>
      <c r="F76" s="50"/>
      <c r="G76" s="128">
        <f>IF(D76="","",'所属等一覧'!$C$9)</f>
      </c>
      <c r="H76" s="52"/>
      <c r="I76" s="85"/>
      <c r="J76" s="53"/>
      <c r="K76" s="52"/>
      <c r="L76" s="85"/>
      <c r="M76" s="53"/>
      <c r="N76" s="52"/>
      <c r="O76" s="85"/>
      <c r="P76" s="53"/>
      <c r="Q76" s="52"/>
      <c r="R76" s="194"/>
      <c r="S76" s="190"/>
      <c r="T76" s="52"/>
      <c r="U76" s="85"/>
      <c r="V76" s="182"/>
    </row>
    <row r="77" spans="1:22" ht="18" customHeight="1" thickBot="1">
      <c r="A77" s="27">
        <f aca="true" t="shared" si="6" ref="A77:A108">IF(D77="",0,COUNTIF($D$13:$D$192,D77))</f>
        <v>0</v>
      </c>
      <c r="B77" s="44">
        <f t="shared" si="5"/>
      </c>
      <c r="C77" s="154"/>
      <c r="D77" s="92"/>
      <c r="E77" s="59">
        <f t="shared" si="3"/>
      </c>
      <c r="F77" s="58"/>
      <c r="G77" s="130">
        <f>IF(D77="","",'所属等一覧'!$C$9)</f>
      </c>
      <c r="H77" s="60"/>
      <c r="I77" s="87"/>
      <c r="J77" s="61"/>
      <c r="K77" s="60"/>
      <c r="L77" s="87"/>
      <c r="M77" s="61"/>
      <c r="N77" s="60"/>
      <c r="O77" s="87"/>
      <c r="P77" s="61"/>
      <c r="Q77" s="60"/>
      <c r="R77" s="196"/>
      <c r="S77" s="192"/>
      <c r="T77" s="60"/>
      <c r="U77" s="87"/>
      <c r="V77" s="184"/>
    </row>
    <row r="78" spans="1:22" ht="18" customHeight="1">
      <c r="A78" s="27">
        <f t="shared" si="6"/>
        <v>0</v>
      </c>
      <c r="B78" s="45">
        <f aca="true" t="shared" si="7" ref="B78:B109">IF(D78="","",B77+1)</f>
      </c>
      <c r="C78" s="151"/>
      <c r="D78" s="88"/>
      <c r="E78" s="41">
        <f aca="true" t="shared" si="8" ref="E78:E141">IF(D78="","",ASC(PHONETIC(D78)))</f>
      </c>
      <c r="F78" s="47"/>
      <c r="G78" s="127">
        <f>IF(D78="","",'所属等一覧'!$C$9)</f>
      </c>
      <c r="H78" s="48"/>
      <c r="I78" s="84"/>
      <c r="J78" s="49"/>
      <c r="K78" s="48"/>
      <c r="L78" s="84"/>
      <c r="M78" s="49"/>
      <c r="N78" s="48"/>
      <c r="O78" s="84"/>
      <c r="P78" s="49"/>
      <c r="Q78" s="48"/>
      <c r="R78" s="193"/>
      <c r="S78" s="189"/>
      <c r="T78" s="48"/>
      <c r="U78" s="84"/>
      <c r="V78" s="181"/>
    </row>
    <row r="79" spans="1:22" ht="18" customHeight="1">
      <c r="A79" s="27">
        <f t="shared" si="6"/>
        <v>0</v>
      </c>
      <c r="B79" s="42">
        <f t="shared" si="7"/>
      </c>
      <c r="C79" s="152"/>
      <c r="D79" s="91"/>
      <c r="E79" s="51">
        <f t="shared" si="8"/>
      </c>
      <c r="F79" s="50"/>
      <c r="G79" s="128">
        <f>IF(D79="","",'所属等一覧'!$C$9)</f>
      </c>
      <c r="H79" s="52"/>
      <c r="I79" s="85"/>
      <c r="J79" s="53"/>
      <c r="K79" s="52"/>
      <c r="L79" s="85"/>
      <c r="M79" s="53"/>
      <c r="N79" s="52"/>
      <c r="O79" s="85"/>
      <c r="P79" s="53"/>
      <c r="Q79" s="52"/>
      <c r="R79" s="194"/>
      <c r="S79" s="190"/>
      <c r="T79" s="52"/>
      <c r="U79" s="85"/>
      <c r="V79" s="182"/>
    </row>
    <row r="80" spans="1:22" ht="18" customHeight="1">
      <c r="A80" s="27">
        <f t="shared" si="6"/>
        <v>0</v>
      </c>
      <c r="B80" s="43">
        <f t="shared" si="7"/>
      </c>
      <c r="C80" s="153"/>
      <c r="D80" s="93"/>
      <c r="E80" s="55">
        <f t="shared" si="8"/>
      </c>
      <c r="F80" s="54"/>
      <c r="G80" s="129">
        <f>IF(D80="","",'所属等一覧'!$C$9)</f>
      </c>
      <c r="H80" s="56"/>
      <c r="I80" s="86"/>
      <c r="J80" s="57"/>
      <c r="K80" s="56"/>
      <c r="L80" s="86"/>
      <c r="M80" s="57"/>
      <c r="N80" s="56"/>
      <c r="O80" s="86"/>
      <c r="P80" s="57"/>
      <c r="Q80" s="56"/>
      <c r="R80" s="195"/>
      <c r="S80" s="191"/>
      <c r="T80" s="56"/>
      <c r="U80" s="86"/>
      <c r="V80" s="183"/>
    </row>
    <row r="81" spans="1:22" ht="18" customHeight="1">
      <c r="A81" s="27">
        <f t="shared" si="6"/>
        <v>0</v>
      </c>
      <c r="B81" s="42">
        <f t="shared" si="7"/>
      </c>
      <c r="C81" s="152"/>
      <c r="D81" s="91"/>
      <c r="E81" s="51">
        <f t="shared" si="8"/>
      </c>
      <c r="F81" s="50"/>
      <c r="G81" s="128">
        <f>IF(D81="","",'所属等一覧'!$C$9)</f>
      </c>
      <c r="H81" s="52"/>
      <c r="I81" s="85"/>
      <c r="J81" s="53"/>
      <c r="K81" s="52"/>
      <c r="L81" s="85"/>
      <c r="M81" s="53"/>
      <c r="N81" s="52"/>
      <c r="O81" s="85"/>
      <c r="P81" s="53"/>
      <c r="Q81" s="52"/>
      <c r="R81" s="194"/>
      <c r="S81" s="190"/>
      <c r="T81" s="52"/>
      <c r="U81" s="85"/>
      <c r="V81" s="182"/>
    </row>
    <row r="82" spans="1:22" ht="18" customHeight="1" thickBot="1">
      <c r="A82" s="27">
        <f t="shared" si="6"/>
        <v>0</v>
      </c>
      <c r="B82" s="44">
        <f t="shared" si="7"/>
      </c>
      <c r="C82" s="154"/>
      <c r="D82" s="92"/>
      <c r="E82" s="59">
        <f t="shared" si="8"/>
      </c>
      <c r="F82" s="58"/>
      <c r="G82" s="130">
        <f>IF(D82="","",'所属等一覧'!$C$9)</f>
      </c>
      <c r="H82" s="60"/>
      <c r="I82" s="87"/>
      <c r="J82" s="61"/>
      <c r="K82" s="60"/>
      <c r="L82" s="87"/>
      <c r="M82" s="61"/>
      <c r="N82" s="60"/>
      <c r="O82" s="87"/>
      <c r="P82" s="61"/>
      <c r="Q82" s="60"/>
      <c r="R82" s="196"/>
      <c r="S82" s="192"/>
      <c r="T82" s="60"/>
      <c r="U82" s="87"/>
      <c r="V82" s="184"/>
    </row>
    <row r="83" spans="1:22" ht="18" customHeight="1">
      <c r="A83" s="27">
        <f t="shared" si="6"/>
        <v>0</v>
      </c>
      <c r="B83" s="45">
        <f t="shared" si="7"/>
      </c>
      <c r="C83" s="151"/>
      <c r="D83" s="88"/>
      <c r="E83" s="41">
        <f t="shared" si="8"/>
      </c>
      <c r="F83" s="47"/>
      <c r="G83" s="127">
        <f>IF(D83="","",'所属等一覧'!$C$9)</f>
      </c>
      <c r="H83" s="48"/>
      <c r="I83" s="84"/>
      <c r="J83" s="49"/>
      <c r="K83" s="48"/>
      <c r="L83" s="84"/>
      <c r="M83" s="49"/>
      <c r="N83" s="48"/>
      <c r="O83" s="84"/>
      <c r="P83" s="49"/>
      <c r="Q83" s="48"/>
      <c r="R83" s="193"/>
      <c r="S83" s="189"/>
      <c r="T83" s="48"/>
      <c r="U83" s="84"/>
      <c r="V83" s="181"/>
    </row>
    <row r="84" spans="1:22" ht="18" customHeight="1">
      <c r="A84" s="27">
        <f t="shared" si="6"/>
        <v>0</v>
      </c>
      <c r="B84" s="42">
        <f t="shared" si="7"/>
      </c>
      <c r="C84" s="152"/>
      <c r="D84" s="91"/>
      <c r="E84" s="51">
        <f t="shared" si="8"/>
      </c>
      <c r="F84" s="50"/>
      <c r="G84" s="128">
        <f>IF(D84="","",'所属等一覧'!$C$9)</f>
      </c>
      <c r="H84" s="52"/>
      <c r="I84" s="85"/>
      <c r="J84" s="53"/>
      <c r="K84" s="52"/>
      <c r="L84" s="85"/>
      <c r="M84" s="53"/>
      <c r="N84" s="52"/>
      <c r="O84" s="85"/>
      <c r="P84" s="53"/>
      <c r="Q84" s="52"/>
      <c r="R84" s="194"/>
      <c r="S84" s="190"/>
      <c r="T84" s="52"/>
      <c r="U84" s="85"/>
      <c r="V84" s="182"/>
    </row>
    <row r="85" spans="1:22" ht="18" customHeight="1">
      <c r="A85" s="27">
        <f t="shared" si="6"/>
        <v>0</v>
      </c>
      <c r="B85" s="43">
        <f t="shared" si="7"/>
      </c>
      <c r="C85" s="153"/>
      <c r="D85" s="93"/>
      <c r="E85" s="55">
        <f t="shared" si="8"/>
      </c>
      <c r="F85" s="54"/>
      <c r="G85" s="129">
        <f>IF(D85="","",'所属等一覧'!$C$9)</f>
      </c>
      <c r="H85" s="56"/>
      <c r="I85" s="86"/>
      <c r="J85" s="57"/>
      <c r="K85" s="56"/>
      <c r="L85" s="86"/>
      <c r="M85" s="57"/>
      <c r="N85" s="56"/>
      <c r="O85" s="86"/>
      <c r="P85" s="57"/>
      <c r="Q85" s="56"/>
      <c r="R85" s="195"/>
      <c r="S85" s="191"/>
      <c r="T85" s="56"/>
      <c r="U85" s="86"/>
      <c r="V85" s="183"/>
    </row>
    <row r="86" spans="1:22" ht="18" customHeight="1">
      <c r="A86" s="27">
        <f t="shared" si="6"/>
        <v>0</v>
      </c>
      <c r="B86" s="42">
        <f t="shared" si="7"/>
      </c>
      <c r="C86" s="152"/>
      <c r="D86" s="89"/>
      <c r="E86" s="51">
        <f t="shared" si="8"/>
      </c>
      <c r="F86" s="50"/>
      <c r="G86" s="128">
        <f>IF(D86="","",'所属等一覧'!$C$9)</f>
      </c>
      <c r="H86" s="52"/>
      <c r="I86" s="85"/>
      <c r="J86" s="53"/>
      <c r="K86" s="52"/>
      <c r="L86" s="85"/>
      <c r="M86" s="53"/>
      <c r="N86" s="52"/>
      <c r="O86" s="85"/>
      <c r="P86" s="53"/>
      <c r="Q86" s="52"/>
      <c r="R86" s="194"/>
      <c r="S86" s="190"/>
      <c r="T86" s="52"/>
      <c r="U86" s="85"/>
      <c r="V86" s="182"/>
    </row>
    <row r="87" spans="1:22" ht="18" customHeight="1" thickBot="1">
      <c r="A87" s="27">
        <f t="shared" si="6"/>
        <v>0</v>
      </c>
      <c r="B87" s="44">
        <f t="shared" si="7"/>
      </c>
      <c r="C87" s="154"/>
      <c r="D87" s="92"/>
      <c r="E87" s="59">
        <f t="shared" si="8"/>
      </c>
      <c r="F87" s="58"/>
      <c r="G87" s="130">
        <f>IF(D87="","",'所属等一覧'!$C$9)</f>
      </c>
      <c r="H87" s="60"/>
      <c r="I87" s="87"/>
      <c r="J87" s="61"/>
      <c r="K87" s="60"/>
      <c r="L87" s="87"/>
      <c r="M87" s="61"/>
      <c r="N87" s="60"/>
      <c r="O87" s="87"/>
      <c r="P87" s="61"/>
      <c r="Q87" s="60"/>
      <c r="R87" s="196"/>
      <c r="S87" s="192"/>
      <c r="T87" s="60"/>
      <c r="U87" s="87"/>
      <c r="V87" s="184"/>
    </row>
    <row r="88" spans="1:22" ht="18" customHeight="1">
      <c r="A88" s="27">
        <f t="shared" si="6"/>
        <v>0</v>
      </c>
      <c r="B88" s="45">
        <f t="shared" si="7"/>
      </c>
      <c r="C88" s="151"/>
      <c r="D88" s="88"/>
      <c r="E88" s="41">
        <f t="shared" si="8"/>
      </c>
      <c r="F88" s="47"/>
      <c r="G88" s="127">
        <f>IF(D88="","",'所属等一覧'!$C$9)</f>
      </c>
      <c r="H88" s="48"/>
      <c r="I88" s="84"/>
      <c r="J88" s="49"/>
      <c r="K88" s="48"/>
      <c r="L88" s="84"/>
      <c r="M88" s="49"/>
      <c r="N88" s="48"/>
      <c r="O88" s="84"/>
      <c r="P88" s="49"/>
      <c r="Q88" s="48"/>
      <c r="R88" s="193"/>
      <c r="S88" s="189"/>
      <c r="T88" s="48"/>
      <c r="U88" s="84"/>
      <c r="V88" s="181"/>
    </row>
    <row r="89" spans="1:22" ht="18" customHeight="1">
      <c r="A89" s="27">
        <f t="shared" si="6"/>
        <v>0</v>
      </c>
      <c r="B89" s="42">
        <f t="shared" si="7"/>
      </c>
      <c r="C89" s="152"/>
      <c r="D89" s="91"/>
      <c r="E89" s="51">
        <f t="shared" si="8"/>
      </c>
      <c r="F89" s="50"/>
      <c r="G89" s="128">
        <f>IF(D89="","",'所属等一覧'!$C$9)</f>
      </c>
      <c r="H89" s="52"/>
      <c r="I89" s="85"/>
      <c r="J89" s="53"/>
      <c r="K89" s="52"/>
      <c r="L89" s="85"/>
      <c r="M89" s="53"/>
      <c r="N89" s="52"/>
      <c r="O89" s="85"/>
      <c r="P89" s="53"/>
      <c r="Q89" s="52"/>
      <c r="R89" s="194"/>
      <c r="S89" s="190"/>
      <c r="T89" s="52"/>
      <c r="U89" s="85"/>
      <c r="V89" s="182"/>
    </row>
    <row r="90" spans="1:22" ht="18" customHeight="1">
      <c r="A90" s="27">
        <f t="shared" si="6"/>
        <v>0</v>
      </c>
      <c r="B90" s="43">
        <f t="shared" si="7"/>
      </c>
      <c r="C90" s="153"/>
      <c r="D90" s="90"/>
      <c r="E90" s="55">
        <f t="shared" si="8"/>
      </c>
      <c r="F90" s="54"/>
      <c r="G90" s="129">
        <f>IF(D90="","",'所属等一覧'!$C$9)</f>
      </c>
      <c r="H90" s="56"/>
      <c r="I90" s="86"/>
      <c r="J90" s="57"/>
      <c r="K90" s="56"/>
      <c r="L90" s="86"/>
      <c r="M90" s="57"/>
      <c r="N90" s="56"/>
      <c r="O90" s="86"/>
      <c r="P90" s="57"/>
      <c r="Q90" s="56"/>
      <c r="R90" s="195"/>
      <c r="S90" s="191"/>
      <c r="T90" s="56"/>
      <c r="U90" s="86"/>
      <c r="V90" s="183"/>
    </row>
    <row r="91" spans="1:22" ht="18" customHeight="1">
      <c r="A91" s="27">
        <f t="shared" si="6"/>
        <v>0</v>
      </c>
      <c r="B91" s="42">
        <f t="shared" si="7"/>
      </c>
      <c r="C91" s="152"/>
      <c r="D91" s="91"/>
      <c r="E91" s="51">
        <f t="shared" si="8"/>
      </c>
      <c r="F91" s="50"/>
      <c r="G91" s="128">
        <f>IF(D91="","",'所属等一覧'!$C$9)</f>
      </c>
      <c r="H91" s="52"/>
      <c r="I91" s="85"/>
      <c r="J91" s="53"/>
      <c r="K91" s="52"/>
      <c r="L91" s="85"/>
      <c r="M91" s="53"/>
      <c r="N91" s="52"/>
      <c r="O91" s="85"/>
      <c r="P91" s="53"/>
      <c r="Q91" s="52"/>
      <c r="R91" s="194"/>
      <c r="S91" s="190"/>
      <c r="T91" s="52"/>
      <c r="U91" s="85"/>
      <c r="V91" s="182"/>
    </row>
    <row r="92" spans="1:22" ht="18" customHeight="1" thickBot="1">
      <c r="A92" s="27">
        <f t="shared" si="6"/>
        <v>0</v>
      </c>
      <c r="B92" s="44">
        <f t="shared" si="7"/>
      </c>
      <c r="C92" s="154"/>
      <c r="D92" s="92"/>
      <c r="E92" s="59">
        <f t="shared" si="8"/>
      </c>
      <c r="F92" s="58"/>
      <c r="G92" s="130">
        <f>IF(D92="","",'所属等一覧'!$C$9)</f>
      </c>
      <c r="H92" s="60"/>
      <c r="I92" s="87"/>
      <c r="J92" s="61"/>
      <c r="K92" s="60"/>
      <c r="L92" s="87"/>
      <c r="M92" s="61"/>
      <c r="N92" s="60"/>
      <c r="O92" s="87"/>
      <c r="P92" s="61"/>
      <c r="Q92" s="60"/>
      <c r="R92" s="196"/>
      <c r="S92" s="192"/>
      <c r="T92" s="60"/>
      <c r="U92" s="87"/>
      <c r="V92" s="184"/>
    </row>
    <row r="93" spans="1:22" ht="18" customHeight="1">
      <c r="A93" s="27">
        <f t="shared" si="6"/>
        <v>0</v>
      </c>
      <c r="B93" s="45">
        <f t="shared" si="7"/>
      </c>
      <c r="C93" s="151"/>
      <c r="D93" s="94"/>
      <c r="E93" s="41">
        <f t="shared" si="8"/>
      </c>
      <c r="F93" s="47"/>
      <c r="G93" s="127">
        <f>IF(D93="","",'所属等一覧'!$C$9)</f>
      </c>
      <c r="H93" s="48"/>
      <c r="I93" s="84"/>
      <c r="J93" s="49"/>
      <c r="K93" s="48"/>
      <c r="L93" s="84"/>
      <c r="M93" s="49"/>
      <c r="N93" s="48"/>
      <c r="O93" s="84"/>
      <c r="P93" s="49"/>
      <c r="Q93" s="48"/>
      <c r="R93" s="193"/>
      <c r="S93" s="189"/>
      <c r="T93" s="48"/>
      <c r="U93" s="84"/>
      <c r="V93" s="181"/>
    </row>
    <row r="94" spans="1:22" ht="18" customHeight="1">
      <c r="A94" s="27">
        <f t="shared" si="6"/>
        <v>0</v>
      </c>
      <c r="B94" s="42">
        <f t="shared" si="7"/>
      </c>
      <c r="C94" s="152"/>
      <c r="D94" s="91"/>
      <c r="E94" s="51">
        <f t="shared" si="8"/>
      </c>
      <c r="F94" s="50"/>
      <c r="G94" s="128">
        <f>IF(D94="","",'所属等一覧'!$C$9)</f>
      </c>
      <c r="H94" s="52"/>
      <c r="I94" s="85"/>
      <c r="J94" s="53"/>
      <c r="K94" s="52"/>
      <c r="L94" s="85"/>
      <c r="M94" s="53"/>
      <c r="N94" s="52"/>
      <c r="O94" s="85"/>
      <c r="P94" s="53"/>
      <c r="Q94" s="52"/>
      <c r="R94" s="194"/>
      <c r="S94" s="190"/>
      <c r="T94" s="52"/>
      <c r="U94" s="85"/>
      <c r="V94" s="182"/>
    </row>
    <row r="95" spans="1:22" ht="18" customHeight="1">
      <c r="A95" s="27">
        <f t="shared" si="6"/>
        <v>0</v>
      </c>
      <c r="B95" s="43">
        <f t="shared" si="7"/>
      </c>
      <c r="C95" s="153"/>
      <c r="D95" s="90"/>
      <c r="E95" s="55">
        <f t="shared" si="8"/>
      </c>
      <c r="F95" s="54"/>
      <c r="G95" s="129">
        <f>IF(D95="","",'所属等一覧'!$C$9)</f>
      </c>
      <c r="H95" s="56"/>
      <c r="I95" s="86"/>
      <c r="J95" s="57"/>
      <c r="K95" s="56"/>
      <c r="L95" s="86"/>
      <c r="M95" s="57"/>
      <c r="N95" s="56"/>
      <c r="O95" s="86"/>
      <c r="P95" s="57"/>
      <c r="Q95" s="56"/>
      <c r="R95" s="195"/>
      <c r="S95" s="191"/>
      <c r="T95" s="56"/>
      <c r="U95" s="86"/>
      <c r="V95" s="183"/>
    </row>
    <row r="96" spans="1:22" ht="18" customHeight="1">
      <c r="A96" s="27">
        <f t="shared" si="6"/>
        <v>0</v>
      </c>
      <c r="B96" s="42">
        <f t="shared" si="7"/>
      </c>
      <c r="C96" s="152"/>
      <c r="D96" s="91"/>
      <c r="E96" s="51">
        <f t="shared" si="8"/>
      </c>
      <c r="F96" s="50"/>
      <c r="G96" s="128">
        <f>IF(D96="","",'所属等一覧'!$C$9)</f>
      </c>
      <c r="H96" s="52"/>
      <c r="I96" s="85"/>
      <c r="J96" s="53"/>
      <c r="K96" s="52"/>
      <c r="L96" s="85"/>
      <c r="M96" s="53"/>
      <c r="N96" s="52"/>
      <c r="O96" s="85"/>
      <c r="P96" s="53"/>
      <c r="Q96" s="52"/>
      <c r="R96" s="194"/>
      <c r="S96" s="190"/>
      <c r="T96" s="52"/>
      <c r="U96" s="85"/>
      <c r="V96" s="182"/>
    </row>
    <row r="97" spans="1:22" ht="18" customHeight="1" thickBot="1">
      <c r="A97" s="27">
        <f t="shared" si="6"/>
        <v>0</v>
      </c>
      <c r="B97" s="44">
        <f t="shared" si="7"/>
      </c>
      <c r="C97" s="154"/>
      <c r="D97" s="95"/>
      <c r="E97" s="59">
        <f t="shared" si="8"/>
      </c>
      <c r="F97" s="58"/>
      <c r="G97" s="130">
        <f>IF(D97="","",'所属等一覧'!$C$9)</f>
      </c>
      <c r="H97" s="60"/>
      <c r="I97" s="87"/>
      <c r="J97" s="61"/>
      <c r="K97" s="60"/>
      <c r="L97" s="87"/>
      <c r="M97" s="61"/>
      <c r="N97" s="60"/>
      <c r="O97" s="87"/>
      <c r="P97" s="61"/>
      <c r="Q97" s="60"/>
      <c r="R97" s="196"/>
      <c r="S97" s="192"/>
      <c r="T97" s="60"/>
      <c r="U97" s="87"/>
      <c r="V97" s="184"/>
    </row>
    <row r="98" spans="1:22" ht="18" customHeight="1">
      <c r="A98" s="27">
        <f t="shared" si="6"/>
        <v>0</v>
      </c>
      <c r="B98" s="45">
        <f t="shared" si="7"/>
      </c>
      <c r="C98" s="151"/>
      <c r="D98" s="88"/>
      <c r="E98" s="41">
        <f t="shared" si="8"/>
      </c>
      <c r="F98" s="47"/>
      <c r="G98" s="127">
        <f>IF(D98="","",'所属等一覧'!$C$9)</f>
      </c>
      <c r="H98" s="48"/>
      <c r="I98" s="84"/>
      <c r="J98" s="49"/>
      <c r="K98" s="48"/>
      <c r="L98" s="84"/>
      <c r="M98" s="49"/>
      <c r="N98" s="48"/>
      <c r="O98" s="84"/>
      <c r="P98" s="49"/>
      <c r="Q98" s="48"/>
      <c r="R98" s="193"/>
      <c r="S98" s="189"/>
      <c r="T98" s="48"/>
      <c r="U98" s="84"/>
      <c r="V98" s="181"/>
    </row>
    <row r="99" spans="1:22" ht="18" customHeight="1">
      <c r="A99" s="27">
        <f t="shared" si="6"/>
        <v>0</v>
      </c>
      <c r="B99" s="42">
        <f t="shared" si="7"/>
      </c>
      <c r="C99" s="152"/>
      <c r="D99" s="91"/>
      <c r="E99" s="51">
        <f t="shared" si="8"/>
      </c>
      <c r="F99" s="50"/>
      <c r="G99" s="128">
        <f>IF(D99="","",'所属等一覧'!$C$9)</f>
      </c>
      <c r="H99" s="52"/>
      <c r="I99" s="85"/>
      <c r="J99" s="53"/>
      <c r="K99" s="52"/>
      <c r="L99" s="85"/>
      <c r="M99" s="53"/>
      <c r="N99" s="52"/>
      <c r="O99" s="85"/>
      <c r="P99" s="53"/>
      <c r="Q99" s="52"/>
      <c r="R99" s="194"/>
      <c r="S99" s="190"/>
      <c r="T99" s="52"/>
      <c r="U99" s="85"/>
      <c r="V99" s="182"/>
    </row>
    <row r="100" spans="1:22" ht="18" customHeight="1">
      <c r="A100" s="27">
        <f t="shared" si="6"/>
        <v>0</v>
      </c>
      <c r="B100" s="43">
        <f t="shared" si="7"/>
      </c>
      <c r="C100" s="153"/>
      <c r="D100" s="93"/>
      <c r="E100" s="62">
        <f t="shared" si="8"/>
      </c>
      <c r="F100" s="54"/>
      <c r="G100" s="129">
        <f>IF(D100="","",'所属等一覧'!$C$9)</f>
      </c>
      <c r="H100" s="56"/>
      <c r="I100" s="86"/>
      <c r="J100" s="57"/>
      <c r="K100" s="56"/>
      <c r="L100" s="86"/>
      <c r="M100" s="57"/>
      <c r="N100" s="56"/>
      <c r="O100" s="86"/>
      <c r="P100" s="57"/>
      <c r="Q100" s="56"/>
      <c r="R100" s="195"/>
      <c r="S100" s="191"/>
      <c r="T100" s="56"/>
      <c r="U100" s="86"/>
      <c r="V100" s="183"/>
    </row>
    <row r="101" spans="1:22" ht="18" customHeight="1">
      <c r="A101" s="27">
        <f t="shared" si="6"/>
        <v>0</v>
      </c>
      <c r="B101" s="42">
        <f t="shared" si="7"/>
      </c>
      <c r="C101" s="152"/>
      <c r="D101" s="91"/>
      <c r="E101" s="51">
        <f t="shared" si="8"/>
      </c>
      <c r="F101" s="50"/>
      <c r="G101" s="128">
        <f>IF(D101="","",'所属等一覧'!$C$9)</f>
      </c>
      <c r="H101" s="52"/>
      <c r="I101" s="85"/>
      <c r="J101" s="53"/>
      <c r="K101" s="52"/>
      <c r="L101" s="85"/>
      <c r="M101" s="53"/>
      <c r="N101" s="52"/>
      <c r="O101" s="85"/>
      <c r="P101" s="53"/>
      <c r="Q101" s="52"/>
      <c r="R101" s="194"/>
      <c r="S101" s="190"/>
      <c r="T101" s="52"/>
      <c r="U101" s="85"/>
      <c r="V101" s="182"/>
    </row>
    <row r="102" spans="1:22" ht="18" customHeight="1" thickBot="1">
      <c r="A102" s="27">
        <f t="shared" si="6"/>
        <v>0</v>
      </c>
      <c r="B102" s="44">
        <f t="shared" si="7"/>
      </c>
      <c r="C102" s="154"/>
      <c r="D102" s="92"/>
      <c r="E102" s="59">
        <f t="shared" si="8"/>
      </c>
      <c r="F102" s="58"/>
      <c r="G102" s="130">
        <f>IF(D102="","",'所属等一覧'!$C$9)</f>
      </c>
      <c r="H102" s="60"/>
      <c r="I102" s="87"/>
      <c r="J102" s="61"/>
      <c r="K102" s="60"/>
      <c r="L102" s="87"/>
      <c r="M102" s="61"/>
      <c r="N102" s="60"/>
      <c r="O102" s="87"/>
      <c r="P102" s="61"/>
      <c r="Q102" s="60"/>
      <c r="R102" s="196"/>
      <c r="S102" s="192"/>
      <c r="T102" s="60"/>
      <c r="U102" s="87"/>
      <c r="V102" s="184"/>
    </row>
    <row r="103" spans="1:22" ht="18" customHeight="1">
      <c r="A103" s="27">
        <f t="shared" si="6"/>
        <v>0</v>
      </c>
      <c r="B103" s="45">
        <f t="shared" si="7"/>
      </c>
      <c r="C103" s="151"/>
      <c r="D103" s="88"/>
      <c r="E103" s="41">
        <f t="shared" si="8"/>
      </c>
      <c r="F103" s="47"/>
      <c r="G103" s="127">
        <f>IF(D103="","",'所属等一覧'!$C$9)</f>
      </c>
      <c r="H103" s="48"/>
      <c r="I103" s="84"/>
      <c r="J103" s="49"/>
      <c r="K103" s="48"/>
      <c r="L103" s="84"/>
      <c r="M103" s="49"/>
      <c r="N103" s="48"/>
      <c r="O103" s="84"/>
      <c r="P103" s="49"/>
      <c r="Q103" s="48"/>
      <c r="R103" s="193"/>
      <c r="S103" s="189"/>
      <c r="T103" s="48"/>
      <c r="U103" s="84"/>
      <c r="V103" s="181"/>
    </row>
    <row r="104" spans="1:22" ht="18" customHeight="1">
      <c r="A104" s="27">
        <f t="shared" si="6"/>
        <v>0</v>
      </c>
      <c r="B104" s="42">
        <f t="shared" si="7"/>
      </c>
      <c r="C104" s="152"/>
      <c r="D104" s="91"/>
      <c r="E104" s="51">
        <f t="shared" si="8"/>
      </c>
      <c r="F104" s="50"/>
      <c r="G104" s="128">
        <f>IF(D104="","",'所属等一覧'!$C$9)</f>
      </c>
      <c r="H104" s="52"/>
      <c r="I104" s="85"/>
      <c r="J104" s="53"/>
      <c r="K104" s="52"/>
      <c r="L104" s="85"/>
      <c r="M104" s="53"/>
      <c r="N104" s="52"/>
      <c r="O104" s="85"/>
      <c r="P104" s="53"/>
      <c r="Q104" s="52"/>
      <c r="R104" s="194"/>
      <c r="S104" s="190"/>
      <c r="T104" s="52"/>
      <c r="U104" s="85"/>
      <c r="V104" s="182"/>
    </row>
    <row r="105" spans="1:22" ht="18" customHeight="1">
      <c r="A105" s="27">
        <f t="shared" si="6"/>
        <v>0</v>
      </c>
      <c r="B105" s="43">
        <f t="shared" si="7"/>
      </c>
      <c r="C105" s="153"/>
      <c r="D105" s="93"/>
      <c r="E105" s="55">
        <f t="shared" si="8"/>
      </c>
      <c r="F105" s="54"/>
      <c r="G105" s="129">
        <f>IF(D105="","",'所属等一覧'!$C$9)</f>
      </c>
      <c r="H105" s="56"/>
      <c r="I105" s="86"/>
      <c r="J105" s="57"/>
      <c r="K105" s="56"/>
      <c r="L105" s="86"/>
      <c r="M105" s="57"/>
      <c r="N105" s="56"/>
      <c r="O105" s="86"/>
      <c r="P105" s="57"/>
      <c r="Q105" s="56"/>
      <c r="R105" s="195"/>
      <c r="S105" s="191"/>
      <c r="T105" s="56"/>
      <c r="U105" s="86"/>
      <c r="V105" s="183"/>
    </row>
    <row r="106" spans="1:22" ht="18" customHeight="1">
      <c r="A106" s="27">
        <f t="shared" si="6"/>
        <v>0</v>
      </c>
      <c r="B106" s="42">
        <f t="shared" si="7"/>
      </c>
      <c r="C106" s="152"/>
      <c r="D106" s="91"/>
      <c r="E106" s="51">
        <f t="shared" si="8"/>
      </c>
      <c r="F106" s="50"/>
      <c r="G106" s="128">
        <f>IF(D106="","",'所属等一覧'!$C$9)</f>
      </c>
      <c r="H106" s="52"/>
      <c r="I106" s="85"/>
      <c r="J106" s="53"/>
      <c r="K106" s="52"/>
      <c r="L106" s="85"/>
      <c r="M106" s="53"/>
      <c r="N106" s="52"/>
      <c r="O106" s="85"/>
      <c r="P106" s="53"/>
      <c r="Q106" s="52"/>
      <c r="R106" s="194"/>
      <c r="S106" s="190"/>
      <c r="T106" s="52"/>
      <c r="U106" s="85"/>
      <c r="V106" s="182"/>
    </row>
    <row r="107" spans="1:22" ht="18" customHeight="1" thickBot="1">
      <c r="A107" s="27">
        <f t="shared" si="6"/>
        <v>0</v>
      </c>
      <c r="B107" s="44">
        <f t="shared" si="7"/>
      </c>
      <c r="C107" s="154"/>
      <c r="D107" s="95"/>
      <c r="E107" s="59">
        <f t="shared" si="8"/>
      </c>
      <c r="F107" s="58"/>
      <c r="G107" s="130">
        <f>IF(D107="","",'所属等一覧'!$C$9)</f>
      </c>
      <c r="H107" s="60"/>
      <c r="I107" s="87"/>
      <c r="J107" s="61"/>
      <c r="K107" s="60"/>
      <c r="L107" s="87"/>
      <c r="M107" s="61"/>
      <c r="N107" s="60"/>
      <c r="O107" s="87"/>
      <c r="P107" s="61"/>
      <c r="Q107" s="60"/>
      <c r="R107" s="196"/>
      <c r="S107" s="192"/>
      <c r="T107" s="60"/>
      <c r="U107" s="87"/>
      <c r="V107" s="184"/>
    </row>
    <row r="108" spans="1:22" ht="18" customHeight="1">
      <c r="A108" s="27">
        <f t="shared" si="6"/>
        <v>0</v>
      </c>
      <c r="B108" s="45">
        <f t="shared" si="7"/>
      </c>
      <c r="C108" s="151"/>
      <c r="D108" s="88"/>
      <c r="E108" s="41">
        <f t="shared" si="8"/>
      </c>
      <c r="F108" s="47"/>
      <c r="G108" s="127">
        <f>IF(D108="","",'所属等一覧'!$C$9)</f>
      </c>
      <c r="H108" s="48"/>
      <c r="I108" s="84"/>
      <c r="J108" s="49"/>
      <c r="K108" s="48"/>
      <c r="L108" s="84"/>
      <c r="M108" s="49"/>
      <c r="N108" s="48"/>
      <c r="O108" s="84"/>
      <c r="P108" s="49"/>
      <c r="Q108" s="48"/>
      <c r="R108" s="193"/>
      <c r="S108" s="189"/>
      <c r="T108" s="48"/>
      <c r="U108" s="84"/>
      <c r="V108" s="181"/>
    </row>
    <row r="109" spans="1:22" ht="18" customHeight="1">
      <c r="A109" s="27">
        <f aca="true" t="shared" si="9" ref="A109:A140">IF(D109="",0,COUNTIF($D$13:$D$192,D109))</f>
        <v>0</v>
      </c>
      <c r="B109" s="42">
        <f t="shared" si="7"/>
      </c>
      <c r="C109" s="152"/>
      <c r="D109" s="91"/>
      <c r="E109" s="51">
        <f t="shared" si="8"/>
      </c>
      <c r="F109" s="50"/>
      <c r="G109" s="128">
        <f>IF(D109="","",'所属等一覧'!$C$9)</f>
      </c>
      <c r="H109" s="52"/>
      <c r="I109" s="85"/>
      <c r="J109" s="53"/>
      <c r="K109" s="52"/>
      <c r="L109" s="85"/>
      <c r="M109" s="53"/>
      <c r="N109" s="52"/>
      <c r="O109" s="85"/>
      <c r="P109" s="53"/>
      <c r="Q109" s="52"/>
      <c r="R109" s="194"/>
      <c r="S109" s="190"/>
      <c r="T109" s="52"/>
      <c r="U109" s="85"/>
      <c r="V109" s="182"/>
    </row>
    <row r="110" spans="1:22" ht="18" customHeight="1">
      <c r="A110" s="27">
        <f t="shared" si="9"/>
        <v>0</v>
      </c>
      <c r="B110" s="43">
        <f aca="true" t="shared" si="10" ref="B110:B141">IF(D110="","",B109+1)</f>
      </c>
      <c r="C110" s="153"/>
      <c r="D110" s="90"/>
      <c r="E110" s="55">
        <f t="shared" si="8"/>
      </c>
      <c r="F110" s="54"/>
      <c r="G110" s="129">
        <f>IF(D110="","",'所属等一覧'!$C$9)</f>
      </c>
      <c r="H110" s="56"/>
      <c r="I110" s="86"/>
      <c r="J110" s="57"/>
      <c r="K110" s="56"/>
      <c r="L110" s="86"/>
      <c r="M110" s="57"/>
      <c r="N110" s="56"/>
      <c r="O110" s="86"/>
      <c r="P110" s="57"/>
      <c r="Q110" s="56"/>
      <c r="R110" s="195"/>
      <c r="S110" s="191"/>
      <c r="T110" s="56"/>
      <c r="U110" s="86"/>
      <c r="V110" s="183"/>
    </row>
    <row r="111" spans="1:22" ht="18" customHeight="1">
      <c r="A111" s="27">
        <f t="shared" si="9"/>
        <v>0</v>
      </c>
      <c r="B111" s="42">
        <f t="shared" si="10"/>
      </c>
      <c r="C111" s="152"/>
      <c r="D111" s="91"/>
      <c r="E111" s="51">
        <f t="shared" si="8"/>
      </c>
      <c r="F111" s="50"/>
      <c r="G111" s="128">
        <f>IF(D111="","",'所属等一覧'!$C$9)</f>
      </c>
      <c r="H111" s="52"/>
      <c r="I111" s="85"/>
      <c r="J111" s="53"/>
      <c r="K111" s="52"/>
      <c r="L111" s="85"/>
      <c r="M111" s="53"/>
      <c r="N111" s="52"/>
      <c r="O111" s="85"/>
      <c r="P111" s="53"/>
      <c r="Q111" s="52"/>
      <c r="R111" s="194"/>
      <c r="S111" s="190"/>
      <c r="T111" s="52"/>
      <c r="U111" s="85"/>
      <c r="V111" s="182"/>
    </row>
    <row r="112" spans="1:22" ht="18" customHeight="1" thickBot="1">
      <c r="A112" s="27">
        <f t="shared" si="9"/>
        <v>0</v>
      </c>
      <c r="B112" s="44">
        <f t="shared" si="10"/>
      </c>
      <c r="C112" s="154"/>
      <c r="D112" s="92"/>
      <c r="E112" s="59">
        <f t="shared" si="8"/>
      </c>
      <c r="F112" s="58"/>
      <c r="G112" s="130">
        <f>IF(D112="","",'所属等一覧'!$C$9)</f>
      </c>
      <c r="H112" s="60"/>
      <c r="I112" s="87"/>
      <c r="J112" s="61"/>
      <c r="K112" s="60"/>
      <c r="L112" s="87"/>
      <c r="M112" s="61"/>
      <c r="N112" s="60"/>
      <c r="O112" s="87"/>
      <c r="P112" s="61"/>
      <c r="Q112" s="60"/>
      <c r="R112" s="196"/>
      <c r="S112" s="192"/>
      <c r="T112" s="60"/>
      <c r="U112" s="87"/>
      <c r="V112" s="184"/>
    </row>
    <row r="113" spans="1:22" ht="18" customHeight="1">
      <c r="A113" s="27">
        <f t="shared" si="9"/>
        <v>0</v>
      </c>
      <c r="B113" s="45">
        <f t="shared" si="10"/>
      </c>
      <c r="C113" s="151"/>
      <c r="D113" s="94"/>
      <c r="E113" s="41">
        <f t="shared" si="8"/>
      </c>
      <c r="F113" s="47"/>
      <c r="G113" s="127">
        <f>IF(D113="","",'所属等一覧'!$C$9)</f>
      </c>
      <c r="H113" s="48"/>
      <c r="I113" s="84"/>
      <c r="J113" s="49"/>
      <c r="K113" s="48"/>
      <c r="L113" s="84"/>
      <c r="M113" s="49"/>
      <c r="N113" s="48"/>
      <c r="O113" s="84"/>
      <c r="P113" s="49"/>
      <c r="Q113" s="48"/>
      <c r="R113" s="193"/>
      <c r="S113" s="189"/>
      <c r="T113" s="48"/>
      <c r="U113" s="84"/>
      <c r="V113" s="181"/>
    </row>
    <row r="114" spans="1:22" ht="18" customHeight="1">
      <c r="A114" s="27">
        <f t="shared" si="9"/>
        <v>0</v>
      </c>
      <c r="B114" s="42">
        <f t="shared" si="10"/>
      </c>
      <c r="C114" s="152"/>
      <c r="D114" s="91"/>
      <c r="E114" s="51">
        <f t="shared" si="8"/>
      </c>
      <c r="F114" s="50"/>
      <c r="G114" s="128">
        <f>IF(D114="","",'所属等一覧'!$C$9)</f>
      </c>
      <c r="H114" s="52"/>
      <c r="I114" s="85"/>
      <c r="J114" s="53"/>
      <c r="K114" s="52"/>
      <c r="L114" s="85"/>
      <c r="M114" s="53"/>
      <c r="N114" s="52"/>
      <c r="O114" s="85"/>
      <c r="P114" s="53"/>
      <c r="Q114" s="52"/>
      <c r="R114" s="194"/>
      <c r="S114" s="190"/>
      <c r="T114" s="52"/>
      <c r="U114" s="85"/>
      <c r="V114" s="182"/>
    </row>
    <row r="115" spans="1:22" ht="18" customHeight="1">
      <c r="A115" s="27">
        <f t="shared" si="9"/>
        <v>0</v>
      </c>
      <c r="B115" s="43">
        <f t="shared" si="10"/>
      </c>
      <c r="C115" s="153"/>
      <c r="D115" s="90"/>
      <c r="E115" s="55">
        <f t="shared" si="8"/>
      </c>
      <c r="F115" s="54"/>
      <c r="G115" s="129">
        <f>IF(D115="","",'所属等一覧'!$C$9)</f>
      </c>
      <c r="H115" s="56"/>
      <c r="I115" s="86"/>
      <c r="J115" s="57"/>
      <c r="K115" s="56"/>
      <c r="L115" s="86"/>
      <c r="M115" s="57"/>
      <c r="N115" s="56"/>
      <c r="O115" s="86"/>
      <c r="P115" s="57"/>
      <c r="Q115" s="56"/>
      <c r="R115" s="195"/>
      <c r="S115" s="191"/>
      <c r="T115" s="56"/>
      <c r="U115" s="86"/>
      <c r="V115" s="183"/>
    </row>
    <row r="116" spans="1:22" ht="18" customHeight="1">
      <c r="A116" s="27">
        <f t="shared" si="9"/>
        <v>0</v>
      </c>
      <c r="B116" s="42">
        <f t="shared" si="10"/>
      </c>
      <c r="C116" s="152"/>
      <c r="D116" s="91"/>
      <c r="E116" s="51">
        <f t="shared" si="8"/>
      </c>
      <c r="F116" s="50"/>
      <c r="G116" s="128">
        <f>IF(D116="","",'所属等一覧'!$C$9)</f>
      </c>
      <c r="H116" s="52"/>
      <c r="I116" s="85"/>
      <c r="J116" s="53"/>
      <c r="K116" s="52"/>
      <c r="L116" s="85"/>
      <c r="M116" s="53"/>
      <c r="N116" s="52"/>
      <c r="O116" s="85"/>
      <c r="P116" s="53"/>
      <c r="Q116" s="52"/>
      <c r="R116" s="194"/>
      <c r="S116" s="190"/>
      <c r="T116" s="52"/>
      <c r="U116" s="85"/>
      <c r="V116" s="182"/>
    </row>
    <row r="117" spans="1:22" ht="18" customHeight="1" thickBot="1">
      <c r="A117" s="27">
        <f t="shared" si="9"/>
        <v>0</v>
      </c>
      <c r="B117" s="44">
        <f t="shared" si="10"/>
      </c>
      <c r="C117" s="154"/>
      <c r="D117" s="92"/>
      <c r="E117" s="59">
        <f t="shared" si="8"/>
      </c>
      <c r="F117" s="58"/>
      <c r="G117" s="130">
        <f>IF(D117="","",'所属等一覧'!$C$9)</f>
      </c>
      <c r="H117" s="60"/>
      <c r="I117" s="87"/>
      <c r="J117" s="61"/>
      <c r="K117" s="60"/>
      <c r="L117" s="87"/>
      <c r="M117" s="61"/>
      <c r="N117" s="60"/>
      <c r="O117" s="87"/>
      <c r="P117" s="61"/>
      <c r="Q117" s="60"/>
      <c r="R117" s="196"/>
      <c r="S117" s="192"/>
      <c r="T117" s="60"/>
      <c r="U117" s="87"/>
      <c r="V117" s="184"/>
    </row>
    <row r="118" spans="1:22" ht="18" customHeight="1">
      <c r="A118" s="27">
        <f t="shared" si="9"/>
        <v>0</v>
      </c>
      <c r="B118" s="45">
        <f t="shared" si="10"/>
      </c>
      <c r="C118" s="151"/>
      <c r="D118" s="94"/>
      <c r="E118" s="41">
        <f t="shared" si="8"/>
      </c>
      <c r="F118" s="47"/>
      <c r="G118" s="127">
        <f>IF(D118="","",'所属等一覧'!$C$9)</f>
      </c>
      <c r="H118" s="48"/>
      <c r="I118" s="84"/>
      <c r="J118" s="49"/>
      <c r="K118" s="48"/>
      <c r="L118" s="84"/>
      <c r="M118" s="49"/>
      <c r="N118" s="48"/>
      <c r="O118" s="84"/>
      <c r="P118" s="49"/>
      <c r="Q118" s="48"/>
      <c r="R118" s="193"/>
      <c r="S118" s="189"/>
      <c r="T118" s="48"/>
      <c r="U118" s="84"/>
      <c r="V118" s="181"/>
    </row>
    <row r="119" spans="1:22" ht="18" customHeight="1">
      <c r="A119" s="27">
        <f t="shared" si="9"/>
        <v>0</v>
      </c>
      <c r="B119" s="42">
        <f t="shared" si="10"/>
      </c>
      <c r="C119" s="152"/>
      <c r="D119" s="91"/>
      <c r="E119" s="51">
        <f t="shared" si="8"/>
      </c>
      <c r="F119" s="50"/>
      <c r="G119" s="128">
        <f>IF(D119="","",'所属等一覧'!$C$9)</f>
      </c>
      <c r="H119" s="52"/>
      <c r="I119" s="85"/>
      <c r="J119" s="53"/>
      <c r="K119" s="52"/>
      <c r="L119" s="85"/>
      <c r="M119" s="53"/>
      <c r="N119" s="52"/>
      <c r="O119" s="85"/>
      <c r="P119" s="53"/>
      <c r="Q119" s="52"/>
      <c r="R119" s="194"/>
      <c r="S119" s="190"/>
      <c r="T119" s="52"/>
      <c r="U119" s="85"/>
      <c r="V119" s="182"/>
    </row>
    <row r="120" spans="1:22" ht="18" customHeight="1">
      <c r="A120" s="27">
        <f t="shared" si="9"/>
        <v>0</v>
      </c>
      <c r="B120" s="43">
        <f t="shared" si="10"/>
      </c>
      <c r="C120" s="153"/>
      <c r="D120" s="90"/>
      <c r="E120" s="55">
        <f t="shared" si="8"/>
      </c>
      <c r="F120" s="54"/>
      <c r="G120" s="129">
        <f>IF(D120="","",'所属等一覧'!$C$9)</f>
      </c>
      <c r="H120" s="56"/>
      <c r="I120" s="86"/>
      <c r="J120" s="57"/>
      <c r="K120" s="56"/>
      <c r="L120" s="86"/>
      <c r="M120" s="57"/>
      <c r="N120" s="56"/>
      <c r="O120" s="86"/>
      <c r="P120" s="57"/>
      <c r="Q120" s="56"/>
      <c r="R120" s="195"/>
      <c r="S120" s="191"/>
      <c r="T120" s="56"/>
      <c r="U120" s="86"/>
      <c r="V120" s="183"/>
    </row>
    <row r="121" spans="1:22" ht="18" customHeight="1">
      <c r="A121" s="27">
        <f t="shared" si="9"/>
        <v>0</v>
      </c>
      <c r="B121" s="42">
        <f t="shared" si="10"/>
      </c>
      <c r="C121" s="152"/>
      <c r="D121" s="91"/>
      <c r="E121" s="51">
        <f t="shared" si="8"/>
      </c>
      <c r="F121" s="50"/>
      <c r="G121" s="128">
        <f>IF(D121="","",'所属等一覧'!$C$9)</f>
      </c>
      <c r="H121" s="52"/>
      <c r="I121" s="85"/>
      <c r="J121" s="53"/>
      <c r="K121" s="52"/>
      <c r="L121" s="85"/>
      <c r="M121" s="53"/>
      <c r="N121" s="52"/>
      <c r="O121" s="85"/>
      <c r="P121" s="53"/>
      <c r="Q121" s="52"/>
      <c r="R121" s="194"/>
      <c r="S121" s="190"/>
      <c r="T121" s="52"/>
      <c r="U121" s="85"/>
      <c r="V121" s="182"/>
    </row>
    <row r="122" spans="1:22" ht="18" customHeight="1" thickBot="1">
      <c r="A122" s="27">
        <f t="shared" si="9"/>
        <v>0</v>
      </c>
      <c r="B122" s="44">
        <f t="shared" si="10"/>
      </c>
      <c r="C122" s="154"/>
      <c r="D122" s="92"/>
      <c r="E122" s="59">
        <f t="shared" si="8"/>
      </c>
      <c r="F122" s="58"/>
      <c r="G122" s="130">
        <f>IF(D122="","",'所属等一覧'!$C$9)</f>
      </c>
      <c r="H122" s="60"/>
      <c r="I122" s="87"/>
      <c r="J122" s="61"/>
      <c r="K122" s="60"/>
      <c r="L122" s="87"/>
      <c r="M122" s="61"/>
      <c r="N122" s="60"/>
      <c r="O122" s="87"/>
      <c r="P122" s="61"/>
      <c r="Q122" s="60"/>
      <c r="R122" s="196"/>
      <c r="S122" s="192"/>
      <c r="T122" s="60"/>
      <c r="U122" s="87"/>
      <c r="V122" s="184"/>
    </row>
    <row r="123" spans="1:22" ht="18" customHeight="1">
      <c r="A123" s="27">
        <f t="shared" si="9"/>
        <v>0</v>
      </c>
      <c r="B123" s="45">
        <f t="shared" si="10"/>
      </c>
      <c r="C123" s="151"/>
      <c r="D123" s="94"/>
      <c r="E123" s="41">
        <f t="shared" si="8"/>
      </c>
      <c r="F123" s="47"/>
      <c r="G123" s="127">
        <f>IF(D123="","",'所属等一覧'!$C$9)</f>
      </c>
      <c r="H123" s="48"/>
      <c r="I123" s="84"/>
      <c r="J123" s="49"/>
      <c r="K123" s="48"/>
      <c r="L123" s="84"/>
      <c r="M123" s="49"/>
      <c r="N123" s="48"/>
      <c r="O123" s="84"/>
      <c r="P123" s="49"/>
      <c r="Q123" s="48"/>
      <c r="R123" s="193"/>
      <c r="S123" s="189"/>
      <c r="T123" s="48"/>
      <c r="U123" s="84"/>
      <c r="V123" s="181"/>
    </row>
    <row r="124" spans="1:22" ht="18" customHeight="1">
      <c r="A124" s="27">
        <f t="shared" si="9"/>
        <v>0</v>
      </c>
      <c r="B124" s="42">
        <f t="shared" si="10"/>
      </c>
      <c r="C124" s="152"/>
      <c r="D124" s="91"/>
      <c r="E124" s="51">
        <f t="shared" si="8"/>
      </c>
      <c r="F124" s="50"/>
      <c r="G124" s="128">
        <f>IF(D124="","",'所属等一覧'!$C$9)</f>
      </c>
      <c r="H124" s="52"/>
      <c r="I124" s="85"/>
      <c r="J124" s="53"/>
      <c r="K124" s="52"/>
      <c r="L124" s="85"/>
      <c r="M124" s="53"/>
      <c r="N124" s="52"/>
      <c r="O124" s="85"/>
      <c r="P124" s="53"/>
      <c r="Q124" s="52"/>
      <c r="R124" s="194"/>
      <c r="S124" s="190"/>
      <c r="T124" s="52"/>
      <c r="U124" s="85"/>
      <c r="V124" s="182"/>
    </row>
    <row r="125" spans="1:22" ht="18" customHeight="1">
      <c r="A125" s="27">
        <f t="shared" si="9"/>
        <v>0</v>
      </c>
      <c r="B125" s="43">
        <f t="shared" si="10"/>
      </c>
      <c r="C125" s="153"/>
      <c r="D125" s="90"/>
      <c r="E125" s="55">
        <f t="shared" si="8"/>
      </c>
      <c r="F125" s="54"/>
      <c r="G125" s="129">
        <f>IF(D125="","",'所属等一覧'!$C$9)</f>
      </c>
      <c r="H125" s="56"/>
      <c r="I125" s="86"/>
      <c r="J125" s="57"/>
      <c r="K125" s="56"/>
      <c r="L125" s="86"/>
      <c r="M125" s="57"/>
      <c r="N125" s="56"/>
      <c r="O125" s="86"/>
      <c r="P125" s="57"/>
      <c r="Q125" s="56"/>
      <c r="R125" s="195"/>
      <c r="S125" s="191"/>
      <c r="T125" s="56"/>
      <c r="U125" s="86"/>
      <c r="V125" s="183"/>
    </row>
    <row r="126" spans="1:22" ht="18" customHeight="1">
      <c r="A126" s="27">
        <f t="shared" si="9"/>
        <v>0</v>
      </c>
      <c r="B126" s="42">
        <f t="shared" si="10"/>
      </c>
      <c r="C126" s="152"/>
      <c r="D126" s="91"/>
      <c r="E126" s="51">
        <f t="shared" si="8"/>
      </c>
      <c r="F126" s="50"/>
      <c r="G126" s="128">
        <f>IF(D126="","",'所属等一覧'!$C$9)</f>
      </c>
      <c r="H126" s="52"/>
      <c r="I126" s="85"/>
      <c r="J126" s="53"/>
      <c r="K126" s="52"/>
      <c r="L126" s="85"/>
      <c r="M126" s="53"/>
      <c r="N126" s="52"/>
      <c r="O126" s="85"/>
      <c r="P126" s="53"/>
      <c r="Q126" s="52"/>
      <c r="R126" s="194"/>
      <c r="S126" s="190"/>
      <c r="T126" s="52"/>
      <c r="U126" s="85"/>
      <c r="V126" s="182"/>
    </row>
    <row r="127" spans="1:22" ht="18" customHeight="1" thickBot="1">
      <c r="A127" s="27">
        <f t="shared" si="9"/>
        <v>0</v>
      </c>
      <c r="B127" s="44">
        <f t="shared" si="10"/>
      </c>
      <c r="C127" s="154"/>
      <c r="D127" s="92"/>
      <c r="E127" s="59">
        <f t="shared" si="8"/>
      </c>
      <c r="F127" s="58"/>
      <c r="G127" s="130">
        <f>IF(D127="","",'所属等一覧'!$C$9)</f>
      </c>
      <c r="H127" s="60"/>
      <c r="I127" s="87"/>
      <c r="J127" s="61"/>
      <c r="K127" s="60"/>
      <c r="L127" s="87"/>
      <c r="M127" s="61"/>
      <c r="N127" s="60"/>
      <c r="O127" s="87"/>
      <c r="P127" s="61"/>
      <c r="Q127" s="60"/>
      <c r="R127" s="196"/>
      <c r="S127" s="192"/>
      <c r="T127" s="60"/>
      <c r="U127" s="87"/>
      <c r="V127" s="184"/>
    </row>
    <row r="128" spans="1:22" ht="18" customHeight="1">
      <c r="A128" s="27">
        <f t="shared" si="9"/>
        <v>0</v>
      </c>
      <c r="B128" s="45">
        <f t="shared" si="10"/>
      </c>
      <c r="C128" s="151"/>
      <c r="D128" s="94"/>
      <c r="E128" s="41">
        <f t="shared" si="8"/>
      </c>
      <c r="F128" s="47"/>
      <c r="G128" s="127">
        <f>IF(D128="","",'所属等一覧'!$C$9)</f>
      </c>
      <c r="H128" s="48"/>
      <c r="I128" s="84"/>
      <c r="J128" s="49"/>
      <c r="K128" s="48"/>
      <c r="L128" s="84"/>
      <c r="M128" s="49"/>
      <c r="N128" s="48"/>
      <c r="O128" s="84"/>
      <c r="P128" s="49"/>
      <c r="Q128" s="48"/>
      <c r="R128" s="193"/>
      <c r="S128" s="189"/>
      <c r="T128" s="48"/>
      <c r="U128" s="84"/>
      <c r="V128" s="181"/>
    </row>
    <row r="129" spans="1:22" ht="18" customHeight="1">
      <c r="A129" s="27">
        <f t="shared" si="9"/>
        <v>0</v>
      </c>
      <c r="B129" s="42">
        <f t="shared" si="10"/>
      </c>
      <c r="C129" s="152"/>
      <c r="D129" s="91"/>
      <c r="E129" s="51">
        <f t="shared" si="8"/>
      </c>
      <c r="F129" s="50"/>
      <c r="G129" s="128">
        <f>IF(D129="","",'所属等一覧'!$C$9)</f>
      </c>
      <c r="H129" s="52"/>
      <c r="I129" s="85"/>
      <c r="J129" s="53"/>
      <c r="K129" s="52"/>
      <c r="L129" s="85"/>
      <c r="M129" s="53"/>
      <c r="N129" s="52"/>
      <c r="O129" s="85"/>
      <c r="P129" s="53"/>
      <c r="Q129" s="52"/>
      <c r="R129" s="194"/>
      <c r="S129" s="190"/>
      <c r="T129" s="52"/>
      <c r="U129" s="85"/>
      <c r="V129" s="182"/>
    </row>
    <row r="130" spans="1:22" ht="18" customHeight="1">
      <c r="A130" s="27">
        <f t="shared" si="9"/>
        <v>0</v>
      </c>
      <c r="B130" s="43">
        <f t="shared" si="10"/>
      </c>
      <c r="C130" s="153"/>
      <c r="D130" s="90"/>
      <c r="E130" s="55">
        <f t="shared" si="8"/>
      </c>
      <c r="F130" s="54"/>
      <c r="G130" s="129">
        <f>IF(D130="","",'所属等一覧'!$C$9)</f>
      </c>
      <c r="H130" s="56"/>
      <c r="I130" s="86"/>
      <c r="J130" s="57"/>
      <c r="K130" s="56"/>
      <c r="L130" s="86"/>
      <c r="M130" s="57"/>
      <c r="N130" s="56"/>
      <c r="O130" s="86"/>
      <c r="P130" s="57"/>
      <c r="Q130" s="56"/>
      <c r="R130" s="195"/>
      <c r="S130" s="191"/>
      <c r="T130" s="56"/>
      <c r="U130" s="86"/>
      <c r="V130" s="183"/>
    </row>
    <row r="131" spans="1:22" ht="18" customHeight="1">
      <c r="A131" s="27">
        <f t="shared" si="9"/>
        <v>0</v>
      </c>
      <c r="B131" s="42">
        <f t="shared" si="10"/>
      </c>
      <c r="C131" s="152"/>
      <c r="D131" s="91"/>
      <c r="E131" s="51">
        <f t="shared" si="8"/>
      </c>
      <c r="F131" s="50"/>
      <c r="G131" s="128">
        <f>IF(D131="","",'所属等一覧'!$C$9)</f>
      </c>
      <c r="H131" s="52"/>
      <c r="I131" s="85"/>
      <c r="J131" s="53"/>
      <c r="K131" s="52"/>
      <c r="L131" s="85"/>
      <c r="M131" s="53"/>
      <c r="N131" s="52"/>
      <c r="O131" s="85"/>
      <c r="P131" s="53"/>
      <c r="Q131" s="52"/>
      <c r="R131" s="194"/>
      <c r="S131" s="190"/>
      <c r="T131" s="52"/>
      <c r="U131" s="85"/>
      <c r="V131" s="182"/>
    </row>
    <row r="132" spans="1:22" ht="18" customHeight="1" thickBot="1">
      <c r="A132" s="27">
        <f t="shared" si="9"/>
        <v>0</v>
      </c>
      <c r="B132" s="44">
        <f t="shared" si="10"/>
      </c>
      <c r="C132" s="154"/>
      <c r="D132" s="92"/>
      <c r="E132" s="59">
        <f t="shared" si="8"/>
      </c>
      <c r="F132" s="58"/>
      <c r="G132" s="130">
        <f>IF(D132="","",'所属等一覧'!$C$9)</f>
      </c>
      <c r="H132" s="60"/>
      <c r="I132" s="87"/>
      <c r="J132" s="61"/>
      <c r="K132" s="60"/>
      <c r="L132" s="87"/>
      <c r="M132" s="61"/>
      <c r="N132" s="60"/>
      <c r="O132" s="87"/>
      <c r="P132" s="61"/>
      <c r="Q132" s="60"/>
      <c r="R132" s="196"/>
      <c r="S132" s="192"/>
      <c r="T132" s="60"/>
      <c r="U132" s="87"/>
      <c r="V132" s="184"/>
    </row>
    <row r="133" spans="1:22" ht="18" customHeight="1">
      <c r="A133" s="27">
        <f t="shared" si="9"/>
        <v>0</v>
      </c>
      <c r="B133" s="45">
        <f t="shared" si="10"/>
      </c>
      <c r="C133" s="151"/>
      <c r="D133" s="94"/>
      <c r="E133" s="41">
        <f t="shared" si="8"/>
      </c>
      <c r="F133" s="47"/>
      <c r="G133" s="127">
        <f>IF(D133="","",'所属等一覧'!$C$9)</f>
      </c>
      <c r="H133" s="48"/>
      <c r="I133" s="84"/>
      <c r="J133" s="49"/>
      <c r="K133" s="48"/>
      <c r="L133" s="84"/>
      <c r="M133" s="49"/>
      <c r="N133" s="48"/>
      <c r="O133" s="84"/>
      <c r="P133" s="49"/>
      <c r="Q133" s="48"/>
      <c r="R133" s="193"/>
      <c r="S133" s="189"/>
      <c r="T133" s="48"/>
      <c r="U133" s="84"/>
      <c r="V133" s="181"/>
    </row>
    <row r="134" spans="1:22" ht="18" customHeight="1">
      <c r="A134" s="27">
        <f t="shared" si="9"/>
        <v>0</v>
      </c>
      <c r="B134" s="42">
        <f t="shared" si="10"/>
      </c>
      <c r="C134" s="152"/>
      <c r="D134" s="91"/>
      <c r="E134" s="51">
        <f t="shared" si="8"/>
      </c>
      <c r="F134" s="50"/>
      <c r="G134" s="128">
        <f>IF(D134="","",'所属等一覧'!$C$9)</f>
      </c>
      <c r="H134" s="52"/>
      <c r="I134" s="85"/>
      <c r="J134" s="53"/>
      <c r="K134" s="52"/>
      <c r="L134" s="85"/>
      <c r="M134" s="53"/>
      <c r="N134" s="52"/>
      <c r="O134" s="85"/>
      <c r="P134" s="53"/>
      <c r="Q134" s="52"/>
      <c r="R134" s="194"/>
      <c r="S134" s="190"/>
      <c r="T134" s="52"/>
      <c r="U134" s="85"/>
      <c r="V134" s="182"/>
    </row>
    <row r="135" spans="1:22" ht="18" customHeight="1">
      <c r="A135" s="27">
        <f t="shared" si="9"/>
        <v>0</v>
      </c>
      <c r="B135" s="43">
        <f t="shared" si="10"/>
      </c>
      <c r="C135" s="153"/>
      <c r="D135" s="90"/>
      <c r="E135" s="55">
        <f t="shared" si="8"/>
      </c>
      <c r="F135" s="54"/>
      <c r="G135" s="129">
        <f>IF(D135="","",'所属等一覧'!$C$9)</f>
      </c>
      <c r="H135" s="56"/>
      <c r="I135" s="86"/>
      <c r="J135" s="57"/>
      <c r="K135" s="56"/>
      <c r="L135" s="86"/>
      <c r="M135" s="57"/>
      <c r="N135" s="56"/>
      <c r="O135" s="86"/>
      <c r="P135" s="57"/>
      <c r="Q135" s="56"/>
      <c r="R135" s="195"/>
      <c r="S135" s="191"/>
      <c r="T135" s="56"/>
      <c r="U135" s="86"/>
      <c r="V135" s="183"/>
    </row>
    <row r="136" spans="1:22" ht="18" customHeight="1">
      <c r="A136" s="27">
        <f t="shared" si="9"/>
        <v>0</v>
      </c>
      <c r="B136" s="42">
        <f t="shared" si="10"/>
      </c>
      <c r="C136" s="152"/>
      <c r="D136" s="91"/>
      <c r="E136" s="51">
        <f t="shared" si="8"/>
      </c>
      <c r="F136" s="50"/>
      <c r="G136" s="128">
        <f>IF(D136="","",'所属等一覧'!$C$9)</f>
      </c>
      <c r="H136" s="52"/>
      <c r="I136" s="85"/>
      <c r="J136" s="53"/>
      <c r="K136" s="52"/>
      <c r="L136" s="85"/>
      <c r="M136" s="53"/>
      <c r="N136" s="52"/>
      <c r="O136" s="85"/>
      <c r="P136" s="53"/>
      <c r="Q136" s="52"/>
      <c r="R136" s="194"/>
      <c r="S136" s="190"/>
      <c r="T136" s="52"/>
      <c r="U136" s="85"/>
      <c r="V136" s="182"/>
    </row>
    <row r="137" spans="1:22" ht="18" customHeight="1" thickBot="1">
      <c r="A137" s="27">
        <f t="shared" si="9"/>
        <v>0</v>
      </c>
      <c r="B137" s="44">
        <f t="shared" si="10"/>
      </c>
      <c r="C137" s="154"/>
      <c r="D137" s="92"/>
      <c r="E137" s="59">
        <f t="shared" si="8"/>
      </c>
      <c r="F137" s="58"/>
      <c r="G137" s="130">
        <f>IF(D137="","",'所属等一覧'!$C$9)</f>
      </c>
      <c r="H137" s="60"/>
      <c r="I137" s="87"/>
      <c r="J137" s="61"/>
      <c r="K137" s="60"/>
      <c r="L137" s="87"/>
      <c r="M137" s="61"/>
      <c r="N137" s="60"/>
      <c r="O137" s="87"/>
      <c r="P137" s="61"/>
      <c r="Q137" s="60"/>
      <c r="R137" s="196"/>
      <c r="S137" s="192"/>
      <c r="T137" s="60"/>
      <c r="U137" s="87"/>
      <c r="V137" s="184"/>
    </row>
    <row r="138" spans="1:22" ht="18" customHeight="1">
      <c r="A138" s="27">
        <f t="shared" si="9"/>
        <v>0</v>
      </c>
      <c r="B138" s="45">
        <f t="shared" si="10"/>
      </c>
      <c r="C138" s="151"/>
      <c r="D138" s="94"/>
      <c r="E138" s="41">
        <f t="shared" si="8"/>
      </c>
      <c r="F138" s="47"/>
      <c r="G138" s="127">
        <f>IF(D138="","",'所属等一覧'!$C$9)</f>
      </c>
      <c r="H138" s="48"/>
      <c r="I138" s="84"/>
      <c r="J138" s="49"/>
      <c r="K138" s="48"/>
      <c r="L138" s="84"/>
      <c r="M138" s="49"/>
      <c r="N138" s="48"/>
      <c r="O138" s="84"/>
      <c r="P138" s="49"/>
      <c r="Q138" s="48"/>
      <c r="R138" s="193"/>
      <c r="S138" s="189"/>
      <c r="T138" s="48"/>
      <c r="U138" s="84"/>
      <c r="V138" s="181"/>
    </row>
    <row r="139" spans="1:22" ht="18" customHeight="1">
      <c r="A139" s="27">
        <f t="shared" si="9"/>
        <v>0</v>
      </c>
      <c r="B139" s="42">
        <f t="shared" si="10"/>
      </c>
      <c r="C139" s="152"/>
      <c r="D139" s="91"/>
      <c r="E139" s="55">
        <f t="shared" si="8"/>
      </c>
      <c r="F139" s="50"/>
      <c r="G139" s="128">
        <f>IF(D139="","",'所属等一覧'!$C$9)</f>
      </c>
      <c r="H139" s="52"/>
      <c r="I139" s="86"/>
      <c r="J139" s="53"/>
      <c r="K139" s="52"/>
      <c r="L139" s="86"/>
      <c r="M139" s="53"/>
      <c r="N139" s="52"/>
      <c r="O139" s="86"/>
      <c r="P139" s="53"/>
      <c r="Q139" s="52"/>
      <c r="R139" s="195"/>
      <c r="S139" s="190"/>
      <c r="T139" s="52"/>
      <c r="U139" s="86"/>
      <c r="V139" s="182"/>
    </row>
    <row r="140" spans="1:22" ht="18" customHeight="1">
      <c r="A140" s="27">
        <f t="shared" si="9"/>
        <v>0</v>
      </c>
      <c r="B140" s="43">
        <f t="shared" si="10"/>
      </c>
      <c r="C140" s="153"/>
      <c r="D140" s="90"/>
      <c r="E140" s="55">
        <f t="shared" si="8"/>
      </c>
      <c r="F140" s="54"/>
      <c r="G140" s="129">
        <f>IF(D140="","",'所属等一覧'!$C$9)</f>
      </c>
      <c r="H140" s="56"/>
      <c r="I140" s="86"/>
      <c r="J140" s="57"/>
      <c r="K140" s="56"/>
      <c r="L140" s="86"/>
      <c r="M140" s="57"/>
      <c r="N140" s="56"/>
      <c r="O140" s="86"/>
      <c r="P140" s="57"/>
      <c r="Q140" s="56"/>
      <c r="R140" s="195"/>
      <c r="S140" s="191"/>
      <c r="T140" s="56"/>
      <c r="U140" s="86"/>
      <c r="V140" s="183"/>
    </row>
    <row r="141" spans="1:22" ht="18" customHeight="1">
      <c r="A141" s="27">
        <f aca="true" t="shared" si="11" ref="A141:A172">IF(D141="",0,COUNTIF($D$13:$D$192,D141))</f>
        <v>0</v>
      </c>
      <c r="B141" s="42">
        <f t="shared" si="10"/>
      </c>
      <c r="C141" s="152"/>
      <c r="D141" s="91"/>
      <c r="E141" s="51">
        <f t="shared" si="8"/>
      </c>
      <c r="F141" s="50"/>
      <c r="G141" s="128">
        <f>IF(D141="","",'所属等一覧'!$C$9)</f>
      </c>
      <c r="H141" s="52"/>
      <c r="I141" s="85"/>
      <c r="J141" s="53"/>
      <c r="K141" s="52"/>
      <c r="L141" s="85"/>
      <c r="M141" s="53"/>
      <c r="N141" s="52"/>
      <c r="O141" s="85"/>
      <c r="P141" s="53"/>
      <c r="Q141" s="52"/>
      <c r="R141" s="194"/>
      <c r="S141" s="190"/>
      <c r="T141" s="52"/>
      <c r="U141" s="85"/>
      <c r="V141" s="182"/>
    </row>
    <row r="142" spans="1:22" ht="18" customHeight="1" thickBot="1">
      <c r="A142" s="27">
        <f t="shared" si="11"/>
        <v>0</v>
      </c>
      <c r="B142" s="44">
        <f aca="true" t="shared" si="12" ref="B142:B173">IF(D142="","",B141+1)</f>
      </c>
      <c r="C142" s="154"/>
      <c r="D142" s="92"/>
      <c r="E142" s="59">
        <f aca="true" t="shared" si="13" ref="E142:E192">IF(D142="","",ASC(PHONETIC(D142)))</f>
      </c>
      <c r="F142" s="58"/>
      <c r="G142" s="130">
        <f>IF(D142="","",'所属等一覧'!$C$9)</f>
      </c>
      <c r="H142" s="60"/>
      <c r="I142" s="87"/>
      <c r="J142" s="61"/>
      <c r="K142" s="60"/>
      <c r="L142" s="87"/>
      <c r="M142" s="61"/>
      <c r="N142" s="60"/>
      <c r="O142" s="87"/>
      <c r="P142" s="61"/>
      <c r="Q142" s="60"/>
      <c r="R142" s="196"/>
      <c r="S142" s="192"/>
      <c r="T142" s="60"/>
      <c r="U142" s="87"/>
      <c r="V142" s="184"/>
    </row>
    <row r="143" spans="1:22" ht="18" customHeight="1">
      <c r="A143" s="27">
        <f t="shared" si="11"/>
        <v>0</v>
      </c>
      <c r="B143" s="45">
        <f t="shared" si="12"/>
      </c>
      <c r="C143" s="151"/>
      <c r="D143" s="94"/>
      <c r="E143" s="41">
        <f t="shared" si="13"/>
      </c>
      <c r="F143" s="47"/>
      <c r="G143" s="127">
        <f>IF(D143="","",'所属等一覧'!$C$9)</f>
      </c>
      <c r="H143" s="48"/>
      <c r="I143" s="84"/>
      <c r="J143" s="49"/>
      <c r="K143" s="48"/>
      <c r="L143" s="84"/>
      <c r="M143" s="49"/>
      <c r="N143" s="48"/>
      <c r="O143" s="84"/>
      <c r="P143" s="49"/>
      <c r="Q143" s="48"/>
      <c r="R143" s="193"/>
      <c r="S143" s="189"/>
      <c r="T143" s="48"/>
      <c r="U143" s="84"/>
      <c r="V143" s="181"/>
    </row>
    <row r="144" spans="1:22" ht="18" customHeight="1">
      <c r="A144" s="27">
        <f t="shared" si="11"/>
        <v>0</v>
      </c>
      <c r="B144" s="42">
        <f t="shared" si="12"/>
      </c>
      <c r="C144" s="152"/>
      <c r="D144" s="91"/>
      <c r="E144" s="51">
        <f t="shared" si="13"/>
      </c>
      <c r="F144" s="50"/>
      <c r="G144" s="128">
        <f>IF(D144="","",'所属等一覧'!$C$9)</f>
      </c>
      <c r="H144" s="52"/>
      <c r="I144" s="85"/>
      <c r="J144" s="53"/>
      <c r="K144" s="52"/>
      <c r="L144" s="85"/>
      <c r="M144" s="53"/>
      <c r="N144" s="52"/>
      <c r="O144" s="85"/>
      <c r="P144" s="53"/>
      <c r="Q144" s="52"/>
      <c r="R144" s="194"/>
      <c r="S144" s="190"/>
      <c r="T144" s="52"/>
      <c r="U144" s="85"/>
      <c r="V144" s="182"/>
    </row>
    <row r="145" spans="1:22" ht="18" customHeight="1">
      <c r="A145" s="27">
        <f t="shared" si="11"/>
        <v>0</v>
      </c>
      <c r="B145" s="43">
        <f t="shared" si="12"/>
      </c>
      <c r="C145" s="153"/>
      <c r="D145" s="90"/>
      <c r="E145" s="55">
        <f t="shared" si="13"/>
      </c>
      <c r="F145" s="54"/>
      <c r="G145" s="129">
        <f>IF(D145="","",'所属等一覧'!$C$9)</f>
      </c>
      <c r="H145" s="56"/>
      <c r="I145" s="86"/>
      <c r="J145" s="57"/>
      <c r="K145" s="56"/>
      <c r="L145" s="86"/>
      <c r="M145" s="57"/>
      <c r="N145" s="56"/>
      <c r="O145" s="86"/>
      <c r="P145" s="57"/>
      <c r="Q145" s="56"/>
      <c r="R145" s="195"/>
      <c r="S145" s="191"/>
      <c r="T145" s="56"/>
      <c r="U145" s="86"/>
      <c r="V145" s="183"/>
    </row>
    <row r="146" spans="1:22" ht="18" customHeight="1">
      <c r="A146" s="27">
        <f t="shared" si="11"/>
        <v>0</v>
      </c>
      <c r="B146" s="42">
        <f t="shared" si="12"/>
      </c>
      <c r="C146" s="152"/>
      <c r="D146" s="91"/>
      <c r="E146" s="51">
        <f t="shared" si="13"/>
      </c>
      <c r="F146" s="50"/>
      <c r="G146" s="128">
        <f>IF(D146="","",'所属等一覧'!$C$9)</f>
      </c>
      <c r="H146" s="52"/>
      <c r="I146" s="85"/>
      <c r="J146" s="53"/>
      <c r="K146" s="52"/>
      <c r="L146" s="85"/>
      <c r="M146" s="53"/>
      <c r="N146" s="52"/>
      <c r="O146" s="85"/>
      <c r="P146" s="53"/>
      <c r="Q146" s="52"/>
      <c r="R146" s="194"/>
      <c r="S146" s="190"/>
      <c r="T146" s="52"/>
      <c r="U146" s="85"/>
      <c r="V146" s="182"/>
    </row>
    <row r="147" spans="1:22" ht="18" customHeight="1" thickBot="1">
      <c r="A147" s="27">
        <f t="shared" si="11"/>
        <v>0</v>
      </c>
      <c r="B147" s="44">
        <f t="shared" si="12"/>
      </c>
      <c r="C147" s="154"/>
      <c r="D147" s="92"/>
      <c r="E147" s="59">
        <f t="shared" si="13"/>
      </c>
      <c r="F147" s="58"/>
      <c r="G147" s="130">
        <f>IF(D147="","",'所属等一覧'!$C$9)</f>
      </c>
      <c r="H147" s="60"/>
      <c r="I147" s="87"/>
      <c r="J147" s="61"/>
      <c r="K147" s="60"/>
      <c r="L147" s="87"/>
      <c r="M147" s="61"/>
      <c r="N147" s="60"/>
      <c r="O147" s="87"/>
      <c r="P147" s="61"/>
      <c r="Q147" s="60"/>
      <c r="R147" s="196"/>
      <c r="S147" s="192"/>
      <c r="T147" s="60"/>
      <c r="U147" s="87"/>
      <c r="V147" s="184"/>
    </row>
    <row r="148" spans="1:22" ht="18" customHeight="1">
      <c r="A148" s="27">
        <f t="shared" si="11"/>
        <v>0</v>
      </c>
      <c r="B148" s="45">
        <f t="shared" si="12"/>
      </c>
      <c r="C148" s="151"/>
      <c r="D148" s="94"/>
      <c r="E148" s="41">
        <f t="shared" si="13"/>
      </c>
      <c r="F148" s="47"/>
      <c r="G148" s="127">
        <f>IF(D148="","",'所属等一覧'!$C$9)</f>
      </c>
      <c r="H148" s="48"/>
      <c r="I148" s="84"/>
      <c r="J148" s="49"/>
      <c r="K148" s="48"/>
      <c r="L148" s="84"/>
      <c r="M148" s="49"/>
      <c r="N148" s="48"/>
      <c r="O148" s="84"/>
      <c r="P148" s="49"/>
      <c r="Q148" s="48"/>
      <c r="R148" s="193"/>
      <c r="S148" s="189"/>
      <c r="T148" s="48"/>
      <c r="U148" s="84"/>
      <c r="V148" s="181"/>
    </row>
    <row r="149" spans="1:22" ht="18" customHeight="1">
      <c r="A149" s="27">
        <f t="shared" si="11"/>
        <v>0</v>
      </c>
      <c r="B149" s="42">
        <f t="shared" si="12"/>
      </c>
      <c r="C149" s="152"/>
      <c r="D149" s="91"/>
      <c r="E149" s="51">
        <f t="shared" si="13"/>
      </c>
      <c r="F149" s="50"/>
      <c r="G149" s="128">
        <f>IF(D149="","",'所属等一覧'!$C$9)</f>
      </c>
      <c r="H149" s="52"/>
      <c r="I149" s="85"/>
      <c r="J149" s="53"/>
      <c r="K149" s="52"/>
      <c r="L149" s="85"/>
      <c r="M149" s="53"/>
      <c r="N149" s="52"/>
      <c r="O149" s="85"/>
      <c r="P149" s="53"/>
      <c r="Q149" s="52"/>
      <c r="R149" s="194"/>
      <c r="S149" s="190"/>
      <c r="T149" s="52"/>
      <c r="U149" s="85"/>
      <c r="V149" s="182"/>
    </row>
    <row r="150" spans="1:22" ht="18" customHeight="1">
      <c r="A150" s="27">
        <f t="shared" si="11"/>
        <v>0</v>
      </c>
      <c r="B150" s="43">
        <f t="shared" si="12"/>
      </c>
      <c r="C150" s="153"/>
      <c r="D150" s="90"/>
      <c r="E150" s="55">
        <f t="shared" si="13"/>
      </c>
      <c r="F150" s="54"/>
      <c r="G150" s="129">
        <f>IF(D150="","",'所属等一覧'!$C$9)</f>
      </c>
      <c r="H150" s="56"/>
      <c r="I150" s="86"/>
      <c r="J150" s="57"/>
      <c r="K150" s="56"/>
      <c r="L150" s="86"/>
      <c r="M150" s="57"/>
      <c r="N150" s="56"/>
      <c r="O150" s="86"/>
      <c r="P150" s="57"/>
      <c r="Q150" s="56"/>
      <c r="R150" s="195"/>
      <c r="S150" s="191"/>
      <c r="T150" s="56"/>
      <c r="U150" s="86"/>
      <c r="V150" s="183"/>
    </row>
    <row r="151" spans="1:22" ht="18" customHeight="1">
      <c r="A151" s="27">
        <f t="shared" si="11"/>
        <v>0</v>
      </c>
      <c r="B151" s="42">
        <f t="shared" si="12"/>
      </c>
      <c r="C151" s="152"/>
      <c r="D151" s="91"/>
      <c r="E151" s="51">
        <f t="shared" si="13"/>
      </c>
      <c r="F151" s="50"/>
      <c r="G151" s="128">
        <f>IF(D151="","",'所属等一覧'!$C$9)</f>
      </c>
      <c r="H151" s="52"/>
      <c r="I151" s="85"/>
      <c r="J151" s="53"/>
      <c r="K151" s="52"/>
      <c r="L151" s="85"/>
      <c r="M151" s="53"/>
      <c r="N151" s="52"/>
      <c r="O151" s="85"/>
      <c r="P151" s="53"/>
      <c r="Q151" s="52"/>
      <c r="R151" s="194"/>
      <c r="S151" s="190"/>
      <c r="T151" s="52"/>
      <c r="U151" s="85"/>
      <c r="V151" s="182"/>
    </row>
    <row r="152" spans="1:22" ht="18" customHeight="1" thickBot="1">
      <c r="A152" s="27">
        <f t="shared" si="11"/>
        <v>0</v>
      </c>
      <c r="B152" s="44">
        <f t="shared" si="12"/>
      </c>
      <c r="C152" s="154"/>
      <c r="D152" s="92"/>
      <c r="E152" s="59">
        <f t="shared" si="13"/>
      </c>
      <c r="F152" s="58"/>
      <c r="G152" s="130">
        <f>IF(D152="","",'所属等一覧'!$C$9)</f>
      </c>
      <c r="H152" s="60"/>
      <c r="I152" s="87"/>
      <c r="J152" s="61"/>
      <c r="K152" s="60"/>
      <c r="L152" s="87"/>
      <c r="M152" s="61"/>
      <c r="N152" s="60"/>
      <c r="O152" s="87"/>
      <c r="P152" s="61"/>
      <c r="Q152" s="60"/>
      <c r="R152" s="196"/>
      <c r="S152" s="192"/>
      <c r="T152" s="60"/>
      <c r="U152" s="87"/>
      <c r="V152" s="184"/>
    </row>
    <row r="153" spans="1:22" ht="18" customHeight="1">
      <c r="A153" s="27">
        <f t="shared" si="11"/>
        <v>0</v>
      </c>
      <c r="B153" s="45">
        <f t="shared" si="12"/>
      </c>
      <c r="C153" s="151"/>
      <c r="D153" s="94"/>
      <c r="E153" s="41">
        <f t="shared" si="13"/>
      </c>
      <c r="F153" s="47"/>
      <c r="G153" s="127">
        <f>IF(D153="","",'所属等一覧'!$C$9)</f>
      </c>
      <c r="H153" s="48"/>
      <c r="I153" s="84"/>
      <c r="J153" s="49"/>
      <c r="K153" s="48"/>
      <c r="L153" s="84"/>
      <c r="M153" s="49"/>
      <c r="N153" s="48"/>
      <c r="O153" s="84"/>
      <c r="P153" s="49"/>
      <c r="Q153" s="48"/>
      <c r="R153" s="193"/>
      <c r="S153" s="189"/>
      <c r="T153" s="48"/>
      <c r="U153" s="84"/>
      <c r="V153" s="181"/>
    </row>
    <row r="154" spans="1:22" ht="18" customHeight="1">
      <c r="A154" s="27">
        <f t="shared" si="11"/>
        <v>0</v>
      </c>
      <c r="B154" s="42">
        <f t="shared" si="12"/>
      </c>
      <c r="C154" s="152"/>
      <c r="D154" s="91"/>
      <c r="E154" s="51">
        <f t="shared" si="13"/>
      </c>
      <c r="F154" s="50"/>
      <c r="G154" s="128">
        <f>IF(D154="","",'所属等一覧'!$C$9)</f>
      </c>
      <c r="H154" s="52"/>
      <c r="I154" s="85"/>
      <c r="J154" s="53"/>
      <c r="K154" s="52"/>
      <c r="L154" s="85"/>
      <c r="M154" s="53"/>
      <c r="N154" s="52"/>
      <c r="O154" s="85"/>
      <c r="P154" s="53"/>
      <c r="Q154" s="52"/>
      <c r="R154" s="194"/>
      <c r="S154" s="190"/>
      <c r="T154" s="52"/>
      <c r="U154" s="85"/>
      <c r="V154" s="182"/>
    </row>
    <row r="155" spans="1:22" ht="18" customHeight="1">
      <c r="A155" s="27">
        <f t="shared" si="11"/>
        <v>0</v>
      </c>
      <c r="B155" s="43">
        <f t="shared" si="12"/>
      </c>
      <c r="C155" s="153"/>
      <c r="D155" s="90"/>
      <c r="E155" s="55">
        <f t="shared" si="13"/>
      </c>
      <c r="F155" s="54"/>
      <c r="G155" s="129">
        <f>IF(D155="","",'所属等一覧'!$C$9)</f>
      </c>
      <c r="H155" s="56"/>
      <c r="I155" s="86"/>
      <c r="J155" s="57"/>
      <c r="K155" s="56"/>
      <c r="L155" s="86"/>
      <c r="M155" s="57"/>
      <c r="N155" s="56"/>
      <c r="O155" s="86"/>
      <c r="P155" s="57"/>
      <c r="Q155" s="56"/>
      <c r="R155" s="195"/>
      <c r="S155" s="191"/>
      <c r="T155" s="56"/>
      <c r="U155" s="86"/>
      <c r="V155" s="183"/>
    </row>
    <row r="156" spans="1:22" ht="18" customHeight="1">
      <c r="A156" s="27">
        <f t="shared" si="11"/>
        <v>0</v>
      </c>
      <c r="B156" s="42">
        <f t="shared" si="12"/>
      </c>
      <c r="C156" s="152"/>
      <c r="D156" s="91"/>
      <c r="E156" s="51">
        <f t="shared" si="13"/>
      </c>
      <c r="F156" s="50"/>
      <c r="G156" s="128">
        <f>IF(D156="","",'所属等一覧'!$C$9)</f>
      </c>
      <c r="H156" s="52"/>
      <c r="I156" s="85"/>
      <c r="J156" s="53"/>
      <c r="K156" s="52"/>
      <c r="L156" s="85"/>
      <c r="M156" s="53"/>
      <c r="N156" s="52"/>
      <c r="O156" s="85"/>
      <c r="P156" s="53"/>
      <c r="Q156" s="52"/>
      <c r="R156" s="194"/>
      <c r="S156" s="190"/>
      <c r="T156" s="52"/>
      <c r="U156" s="85"/>
      <c r="V156" s="182"/>
    </row>
    <row r="157" spans="1:22" ht="18" customHeight="1" thickBot="1">
      <c r="A157" s="27">
        <f t="shared" si="11"/>
        <v>0</v>
      </c>
      <c r="B157" s="44">
        <f t="shared" si="12"/>
      </c>
      <c r="C157" s="154"/>
      <c r="D157" s="92"/>
      <c r="E157" s="59">
        <f t="shared" si="13"/>
      </c>
      <c r="F157" s="58"/>
      <c r="G157" s="130">
        <f>IF(D157="","",'所属等一覧'!$C$9)</f>
      </c>
      <c r="H157" s="60"/>
      <c r="I157" s="87"/>
      <c r="J157" s="61"/>
      <c r="K157" s="60"/>
      <c r="L157" s="87"/>
      <c r="M157" s="61"/>
      <c r="N157" s="60"/>
      <c r="O157" s="87"/>
      <c r="P157" s="61"/>
      <c r="Q157" s="60"/>
      <c r="R157" s="196"/>
      <c r="S157" s="192"/>
      <c r="T157" s="60"/>
      <c r="U157" s="87"/>
      <c r="V157" s="184"/>
    </row>
    <row r="158" spans="1:22" ht="18" customHeight="1">
      <c r="A158" s="27">
        <f t="shared" si="11"/>
        <v>0</v>
      </c>
      <c r="B158" s="45">
        <f t="shared" si="12"/>
      </c>
      <c r="C158" s="151"/>
      <c r="D158" s="94"/>
      <c r="E158" s="41">
        <f t="shared" si="13"/>
      </c>
      <c r="F158" s="47"/>
      <c r="G158" s="127">
        <f>IF(D158="","",'所属等一覧'!$C$9)</f>
      </c>
      <c r="H158" s="48"/>
      <c r="I158" s="84"/>
      <c r="J158" s="49"/>
      <c r="K158" s="48"/>
      <c r="L158" s="84"/>
      <c r="M158" s="49"/>
      <c r="N158" s="48"/>
      <c r="O158" s="84"/>
      <c r="P158" s="49"/>
      <c r="Q158" s="48"/>
      <c r="R158" s="193"/>
      <c r="S158" s="189"/>
      <c r="T158" s="48"/>
      <c r="U158" s="84"/>
      <c r="V158" s="181"/>
    </row>
    <row r="159" spans="1:22" ht="18" customHeight="1">
      <c r="A159" s="27">
        <f t="shared" si="11"/>
        <v>0</v>
      </c>
      <c r="B159" s="42">
        <f t="shared" si="12"/>
      </c>
      <c r="C159" s="152"/>
      <c r="D159" s="91"/>
      <c r="E159" s="51">
        <f t="shared" si="13"/>
      </c>
      <c r="F159" s="50"/>
      <c r="G159" s="128">
        <f>IF(D159="","",'所属等一覧'!$C$9)</f>
      </c>
      <c r="H159" s="52"/>
      <c r="I159" s="85"/>
      <c r="J159" s="53"/>
      <c r="K159" s="52"/>
      <c r="L159" s="85"/>
      <c r="M159" s="53"/>
      <c r="N159" s="52"/>
      <c r="O159" s="85"/>
      <c r="P159" s="53"/>
      <c r="Q159" s="52"/>
      <c r="R159" s="194"/>
      <c r="S159" s="190"/>
      <c r="T159" s="52"/>
      <c r="U159" s="85"/>
      <c r="V159" s="182"/>
    </row>
    <row r="160" spans="1:22" ht="18" customHeight="1">
      <c r="A160" s="27">
        <f t="shared" si="11"/>
        <v>0</v>
      </c>
      <c r="B160" s="43">
        <f t="shared" si="12"/>
      </c>
      <c r="C160" s="153"/>
      <c r="D160" s="90"/>
      <c r="E160" s="55">
        <f t="shared" si="13"/>
      </c>
      <c r="F160" s="54"/>
      <c r="G160" s="129">
        <f>IF(D160="","",'所属等一覧'!$C$9)</f>
      </c>
      <c r="H160" s="56"/>
      <c r="I160" s="86"/>
      <c r="J160" s="57"/>
      <c r="K160" s="56"/>
      <c r="L160" s="86"/>
      <c r="M160" s="57"/>
      <c r="N160" s="56"/>
      <c r="O160" s="86"/>
      <c r="P160" s="57"/>
      <c r="Q160" s="56"/>
      <c r="R160" s="195"/>
      <c r="S160" s="191"/>
      <c r="T160" s="56"/>
      <c r="U160" s="86"/>
      <c r="V160" s="183"/>
    </row>
    <row r="161" spans="1:22" ht="18" customHeight="1">
      <c r="A161" s="27">
        <f t="shared" si="11"/>
        <v>0</v>
      </c>
      <c r="B161" s="42">
        <f t="shared" si="12"/>
      </c>
      <c r="C161" s="152"/>
      <c r="D161" s="91"/>
      <c r="E161" s="51">
        <f t="shared" si="13"/>
      </c>
      <c r="F161" s="50"/>
      <c r="G161" s="128">
        <f>IF(D161="","",'所属等一覧'!$C$9)</f>
      </c>
      <c r="H161" s="52"/>
      <c r="I161" s="85"/>
      <c r="J161" s="53"/>
      <c r="K161" s="52"/>
      <c r="L161" s="85"/>
      <c r="M161" s="53"/>
      <c r="N161" s="52"/>
      <c r="O161" s="85"/>
      <c r="P161" s="53"/>
      <c r="Q161" s="52"/>
      <c r="R161" s="194"/>
      <c r="S161" s="190"/>
      <c r="T161" s="52"/>
      <c r="U161" s="85"/>
      <c r="V161" s="182"/>
    </row>
    <row r="162" spans="1:22" ht="18" customHeight="1" thickBot="1">
      <c r="A162" s="27">
        <f t="shared" si="11"/>
        <v>0</v>
      </c>
      <c r="B162" s="44">
        <f t="shared" si="12"/>
      </c>
      <c r="C162" s="154"/>
      <c r="D162" s="92"/>
      <c r="E162" s="59">
        <f t="shared" si="13"/>
      </c>
      <c r="F162" s="58"/>
      <c r="G162" s="130">
        <f>IF(D162="","",'所属等一覧'!$C$9)</f>
      </c>
      <c r="H162" s="60"/>
      <c r="I162" s="87"/>
      <c r="J162" s="61"/>
      <c r="K162" s="60"/>
      <c r="L162" s="87"/>
      <c r="M162" s="61"/>
      <c r="N162" s="60"/>
      <c r="O162" s="87"/>
      <c r="P162" s="61"/>
      <c r="Q162" s="60"/>
      <c r="R162" s="196"/>
      <c r="S162" s="192"/>
      <c r="T162" s="60"/>
      <c r="U162" s="87"/>
      <c r="V162" s="184"/>
    </row>
    <row r="163" spans="1:22" ht="18" customHeight="1">
      <c r="A163" s="27">
        <f t="shared" si="11"/>
        <v>0</v>
      </c>
      <c r="B163" s="45">
        <f t="shared" si="12"/>
      </c>
      <c r="C163" s="151"/>
      <c r="D163" s="94"/>
      <c r="E163" s="41">
        <f t="shared" si="13"/>
      </c>
      <c r="F163" s="47"/>
      <c r="G163" s="127">
        <f>IF(D163="","",'所属等一覧'!$C$9)</f>
      </c>
      <c r="H163" s="48"/>
      <c r="I163" s="84"/>
      <c r="J163" s="49"/>
      <c r="K163" s="48"/>
      <c r="L163" s="84"/>
      <c r="M163" s="49"/>
      <c r="N163" s="48"/>
      <c r="O163" s="84"/>
      <c r="P163" s="49"/>
      <c r="Q163" s="48"/>
      <c r="R163" s="193"/>
      <c r="S163" s="189"/>
      <c r="T163" s="48"/>
      <c r="U163" s="84"/>
      <c r="V163" s="181"/>
    </row>
    <row r="164" spans="1:22" ht="18" customHeight="1">
      <c r="A164" s="27">
        <f t="shared" si="11"/>
        <v>0</v>
      </c>
      <c r="B164" s="42">
        <f t="shared" si="12"/>
      </c>
      <c r="C164" s="152"/>
      <c r="D164" s="91"/>
      <c r="E164" s="51">
        <f t="shared" si="13"/>
      </c>
      <c r="F164" s="50"/>
      <c r="G164" s="128">
        <f>IF(D164="","",'所属等一覧'!$C$9)</f>
      </c>
      <c r="H164" s="52"/>
      <c r="I164" s="85"/>
      <c r="J164" s="53"/>
      <c r="K164" s="52"/>
      <c r="L164" s="85"/>
      <c r="M164" s="53"/>
      <c r="N164" s="52"/>
      <c r="O164" s="85"/>
      <c r="P164" s="53"/>
      <c r="Q164" s="52"/>
      <c r="R164" s="194"/>
      <c r="S164" s="190"/>
      <c r="T164" s="52"/>
      <c r="U164" s="85"/>
      <c r="V164" s="182"/>
    </row>
    <row r="165" spans="1:22" ht="18" customHeight="1">
      <c r="A165" s="27">
        <f t="shared" si="11"/>
        <v>0</v>
      </c>
      <c r="B165" s="43">
        <f t="shared" si="12"/>
      </c>
      <c r="C165" s="153"/>
      <c r="D165" s="90"/>
      <c r="E165" s="55">
        <f t="shared" si="13"/>
      </c>
      <c r="F165" s="54"/>
      <c r="G165" s="129">
        <f>IF(D165="","",'所属等一覧'!$C$9)</f>
      </c>
      <c r="H165" s="56"/>
      <c r="I165" s="86"/>
      <c r="J165" s="57"/>
      <c r="K165" s="56"/>
      <c r="L165" s="86"/>
      <c r="M165" s="57"/>
      <c r="N165" s="56"/>
      <c r="O165" s="86"/>
      <c r="P165" s="57"/>
      <c r="Q165" s="56"/>
      <c r="R165" s="195"/>
      <c r="S165" s="191"/>
      <c r="T165" s="56"/>
      <c r="U165" s="86"/>
      <c r="V165" s="183"/>
    </row>
    <row r="166" spans="1:22" ht="18" customHeight="1">
      <c r="A166" s="27">
        <f t="shared" si="11"/>
        <v>0</v>
      </c>
      <c r="B166" s="42">
        <f t="shared" si="12"/>
      </c>
      <c r="C166" s="152"/>
      <c r="D166" s="91"/>
      <c r="E166" s="51">
        <f t="shared" si="13"/>
      </c>
      <c r="F166" s="50"/>
      <c r="G166" s="128">
        <f>IF(D166="","",'所属等一覧'!$C$9)</f>
      </c>
      <c r="H166" s="52"/>
      <c r="I166" s="85"/>
      <c r="J166" s="53"/>
      <c r="K166" s="52"/>
      <c r="L166" s="85"/>
      <c r="M166" s="53"/>
      <c r="N166" s="52"/>
      <c r="O166" s="85"/>
      <c r="P166" s="53"/>
      <c r="Q166" s="52"/>
      <c r="R166" s="194"/>
      <c r="S166" s="190"/>
      <c r="T166" s="52"/>
      <c r="U166" s="85"/>
      <c r="V166" s="182"/>
    </row>
    <row r="167" spans="1:22" ht="18" customHeight="1" thickBot="1">
      <c r="A167" s="27">
        <f t="shared" si="11"/>
        <v>0</v>
      </c>
      <c r="B167" s="44">
        <f t="shared" si="12"/>
      </c>
      <c r="C167" s="154"/>
      <c r="D167" s="92"/>
      <c r="E167" s="59">
        <f t="shared" si="13"/>
      </c>
      <c r="F167" s="58"/>
      <c r="G167" s="130">
        <f>IF(D167="","",'所属等一覧'!$C$9)</f>
      </c>
      <c r="H167" s="60"/>
      <c r="I167" s="87"/>
      <c r="J167" s="61"/>
      <c r="K167" s="60"/>
      <c r="L167" s="87"/>
      <c r="M167" s="61"/>
      <c r="N167" s="60"/>
      <c r="O167" s="87"/>
      <c r="P167" s="61"/>
      <c r="Q167" s="60"/>
      <c r="R167" s="196"/>
      <c r="S167" s="192"/>
      <c r="T167" s="60"/>
      <c r="U167" s="87"/>
      <c r="V167" s="184"/>
    </row>
    <row r="168" spans="1:22" ht="18" customHeight="1">
      <c r="A168" s="27">
        <f t="shared" si="11"/>
        <v>0</v>
      </c>
      <c r="B168" s="45">
        <f t="shared" si="12"/>
      </c>
      <c r="C168" s="151"/>
      <c r="D168" s="94"/>
      <c r="E168" s="41">
        <f t="shared" si="13"/>
      </c>
      <c r="F168" s="47"/>
      <c r="G168" s="127">
        <f>IF(D168="","",'所属等一覧'!$C$9)</f>
      </c>
      <c r="H168" s="48"/>
      <c r="I168" s="84"/>
      <c r="J168" s="49"/>
      <c r="K168" s="48"/>
      <c r="L168" s="84"/>
      <c r="M168" s="49"/>
      <c r="N168" s="48"/>
      <c r="O168" s="84"/>
      <c r="P168" s="49"/>
      <c r="Q168" s="48"/>
      <c r="R168" s="193"/>
      <c r="S168" s="189"/>
      <c r="T168" s="48"/>
      <c r="U168" s="84"/>
      <c r="V168" s="181"/>
    </row>
    <row r="169" spans="1:22" ht="18" customHeight="1">
      <c r="A169" s="27">
        <f t="shared" si="11"/>
        <v>0</v>
      </c>
      <c r="B169" s="42">
        <f t="shared" si="12"/>
      </c>
      <c r="C169" s="152"/>
      <c r="D169" s="91"/>
      <c r="E169" s="51">
        <f t="shared" si="13"/>
      </c>
      <c r="F169" s="50"/>
      <c r="G169" s="128">
        <f>IF(D169="","",'所属等一覧'!$C$9)</f>
      </c>
      <c r="H169" s="52"/>
      <c r="I169" s="85"/>
      <c r="J169" s="53"/>
      <c r="K169" s="52"/>
      <c r="L169" s="85"/>
      <c r="M169" s="53"/>
      <c r="N169" s="52"/>
      <c r="O169" s="85"/>
      <c r="P169" s="53"/>
      <c r="Q169" s="52"/>
      <c r="R169" s="194"/>
      <c r="S169" s="190"/>
      <c r="T169" s="52"/>
      <c r="U169" s="85"/>
      <c r="V169" s="182"/>
    </row>
    <row r="170" spans="1:22" ht="18" customHeight="1">
      <c r="A170" s="27">
        <f t="shared" si="11"/>
        <v>0</v>
      </c>
      <c r="B170" s="43">
        <f t="shared" si="12"/>
      </c>
      <c r="C170" s="153"/>
      <c r="D170" s="90"/>
      <c r="E170" s="55">
        <f t="shared" si="13"/>
      </c>
      <c r="F170" s="54"/>
      <c r="G170" s="129">
        <f>IF(D170="","",'所属等一覧'!$C$9)</f>
      </c>
      <c r="H170" s="56"/>
      <c r="I170" s="86"/>
      <c r="J170" s="57"/>
      <c r="K170" s="56"/>
      <c r="L170" s="86"/>
      <c r="M170" s="57"/>
      <c r="N170" s="56"/>
      <c r="O170" s="86"/>
      <c r="P170" s="57"/>
      <c r="Q170" s="56"/>
      <c r="R170" s="195"/>
      <c r="S170" s="191"/>
      <c r="T170" s="56"/>
      <c r="U170" s="86"/>
      <c r="V170" s="183"/>
    </row>
    <row r="171" spans="1:22" ht="18" customHeight="1">
      <c r="A171" s="27">
        <f t="shared" si="11"/>
        <v>0</v>
      </c>
      <c r="B171" s="42">
        <f t="shared" si="12"/>
      </c>
      <c r="C171" s="152"/>
      <c r="D171" s="91"/>
      <c r="E171" s="51">
        <f t="shared" si="13"/>
      </c>
      <c r="F171" s="50"/>
      <c r="G171" s="128">
        <f>IF(D171="","",'所属等一覧'!$C$9)</f>
      </c>
      <c r="H171" s="52"/>
      <c r="I171" s="85"/>
      <c r="J171" s="53"/>
      <c r="K171" s="52"/>
      <c r="L171" s="85"/>
      <c r="M171" s="53"/>
      <c r="N171" s="52"/>
      <c r="O171" s="85"/>
      <c r="P171" s="53"/>
      <c r="Q171" s="52"/>
      <c r="R171" s="194"/>
      <c r="S171" s="190"/>
      <c r="T171" s="52"/>
      <c r="U171" s="85"/>
      <c r="V171" s="182"/>
    </row>
    <row r="172" spans="1:22" ht="18" customHeight="1" thickBot="1">
      <c r="A172" s="27">
        <f t="shared" si="11"/>
        <v>0</v>
      </c>
      <c r="B172" s="44">
        <f t="shared" si="12"/>
      </c>
      <c r="C172" s="154"/>
      <c r="D172" s="92"/>
      <c r="E172" s="59">
        <f t="shared" si="13"/>
      </c>
      <c r="F172" s="58"/>
      <c r="G172" s="130">
        <f>IF(D172="","",'所属等一覧'!$C$9)</f>
      </c>
      <c r="H172" s="60"/>
      <c r="I172" s="87"/>
      <c r="J172" s="61"/>
      <c r="K172" s="60"/>
      <c r="L172" s="87"/>
      <c r="M172" s="61"/>
      <c r="N172" s="60"/>
      <c r="O172" s="87"/>
      <c r="P172" s="61"/>
      <c r="Q172" s="60"/>
      <c r="R172" s="196"/>
      <c r="S172" s="192"/>
      <c r="T172" s="60"/>
      <c r="U172" s="87"/>
      <c r="V172" s="184"/>
    </row>
    <row r="173" spans="1:22" ht="18" customHeight="1">
      <c r="A173" s="27">
        <f aca="true" t="shared" si="14" ref="A173:A192">IF(D173="",0,COUNTIF($D$13:$D$192,D173))</f>
        <v>0</v>
      </c>
      <c r="B173" s="45">
        <f t="shared" si="12"/>
      </c>
      <c r="C173" s="151"/>
      <c r="D173" s="94"/>
      <c r="E173" s="41">
        <f t="shared" si="13"/>
      </c>
      <c r="F173" s="47"/>
      <c r="G173" s="127">
        <f>IF(D173="","",'所属等一覧'!$C$9)</f>
      </c>
      <c r="H173" s="48"/>
      <c r="I173" s="84"/>
      <c r="J173" s="49"/>
      <c r="K173" s="48"/>
      <c r="L173" s="84"/>
      <c r="M173" s="49"/>
      <c r="N173" s="48"/>
      <c r="O173" s="84"/>
      <c r="P173" s="49"/>
      <c r="Q173" s="48"/>
      <c r="R173" s="193"/>
      <c r="S173" s="189"/>
      <c r="T173" s="48"/>
      <c r="U173" s="84"/>
      <c r="V173" s="181"/>
    </row>
    <row r="174" spans="1:22" ht="18" customHeight="1">
      <c r="A174" s="27">
        <f t="shared" si="14"/>
        <v>0</v>
      </c>
      <c r="B174" s="42">
        <f aca="true" t="shared" si="15" ref="B174:B192">IF(D174="","",B173+1)</f>
      </c>
      <c r="C174" s="152"/>
      <c r="D174" s="91"/>
      <c r="E174" s="51">
        <f t="shared" si="13"/>
      </c>
      <c r="F174" s="50"/>
      <c r="G174" s="128">
        <f>IF(D174="","",'所属等一覧'!$C$9)</f>
      </c>
      <c r="H174" s="52"/>
      <c r="I174" s="85"/>
      <c r="J174" s="53"/>
      <c r="K174" s="52"/>
      <c r="L174" s="85"/>
      <c r="M174" s="53"/>
      <c r="N174" s="52"/>
      <c r="O174" s="85"/>
      <c r="P174" s="53"/>
      <c r="Q174" s="52"/>
      <c r="R174" s="194"/>
      <c r="S174" s="190"/>
      <c r="T174" s="52"/>
      <c r="U174" s="85"/>
      <c r="V174" s="182"/>
    </row>
    <row r="175" spans="1:22" ht="18" customHeight="1">
      <c r="A175" s="27">
        <f t="shared" si="14"/>
        <v>0</v>
      </c>
      <c r="B175" s="43">
        <f t="shared" si="15"/>
      </c>
      <c r="C175" s="153"/>
      <c r="D175" s="90"/>
      <c r="E175" s="55">
        <f t="shared" si="13"/>
      </c>
      <c r="F175" s="54"/>
      <c r="G175" s="129">
        <f>IF(D175="","",'所属等一覧'!$C$9)</f>
      </c>
      <c r="H175" s="56"/>
      <c r="I175" s="86"/>
      <c r="J175" s="57"/>
      <c r="K175" s="56"/>
      <c r="L175" s="86"/>
      <c r="M175" s="57"/>
      <c r="N175" s="56"/>
      <c r="O175" s="86"/>
      <c r="P175" s="57"/>
      <c r="Q175" s="56"/>
      <c r="R175" s="195"/>
      <c r="S175" s="191"/>
      <c r="T175" s="56"/>
      <c r="U175" s="86"/>
      <c r="V175" s="183"/>
    </row>
    <row r="176" spans="1:22" ht="18" customHeight="1">
      <c r="A176" s="27">
        <f t="shared" si="14"/>
        <v>0</v>
      </c>
      <c r="B176" s="42">
        <f t="shared" si="15"/>
      </c>
      <c r="C176" s="152"/>
      <c r="D176" s="91"/>
      <c r="E176" s="51">
        <f t="shared" si="13"/>
      </c>
      <c r="F176" s="50"/>
      <c r="G176" s="128">
        <f>IF(D176="","",'所属等一覧'!$C$9)</f>
      </c>
      <c r="H176" s="52"/>
      <c r="I176" s="85"/>
      <c r="J176" s="53"/>
      <c r="K176" s="52"/>
      <c r="L176" s="85"/>
      <c r="M176" s="53"/>
      <c r="N176" s="52"/>
      <c r="O176" s="85"/>
      <c r="P176" s="53"/>
      <c r="Q176" s="52"/>
      <c r="R176" s="194"/>
      <c r="S176" s="190"/>
      <c r="T176" s="52"/>
      <c r="U176" s="85"/>
      <c r="V176" s="182"/>
    </row>
    <row r="177" spans="1:22" ht="18" customHeight="1" thickBot="1">
      <c r="A177" s="27">
        <f t="shared" si="14"/>
        <v>0</v>
      </c>
      <c r="B177" s="44">
        <f t="shared" si="15"/>
      </c>
      <c r="C177" s="154"/>
      <c r="D177" s="92"/>
      <c r="E177" s="59">
        <f t="shared" si="13"/>
      </c>
      <c r="F177" s="58"/>
      <c r="G177" s="130">
        <f>IF(D177="","",'所属等一覧'!$C$9)</f>
      </c>
      <c r="H177" s="60"/>
      <c r="I177" s="87"/>
      <c r="J177" s="61"/>
      <c r="K177" s="60"/>
      <c r="L177" s="87"/>
      <c r="M177" s="61"/>
      <c r="N177" s="60"/>
      <c r="O177" s="87"/>
      <c r="P177" s="61"/>
      <c r="Q177" s="60"/>
      <c r="R177" s="196"/>
      <c r="S177" s="192"/>
      <c r="T177" s="60"/>
      <c r="U177" s="87"/>
      <c r="V177" s="184"/>
    </row>
    <row r="178" spans="1:22" ht="18" customHeight="1">
      <c r="A178" s="27">
        <f t="shared" si="14"/>
        <v>0</v>
      </c>
      <c r="B178" s="45">
        <f t="shared" si="15"/>
      </c>
      <c r="C178" s="151"/>
      <c r="D178" s="94"/>
      <c r="E178" s="41">
        <f t="shared" si="13"/>
      </c>
      <c r="F178" s="47"/>
      <c r="G178" s="127">
        <f>IF(D178="","",'所属等一覧'!$C$9)</f>
      </c>
      <c r="H178" s="48"/>
      <c r="I178" s="84"/>
      <c r="J178" s="49"/>
      <c r="K178" s="48"/>
      <c r="L178" s="84"/>
      <c r="M178" s="49"/>
      <c r="N178" s="48"/>
      <c r="O178" s="84"/>
      <c r="P178" s="49"/>
      <c r="Q178" s="48"/>
      <c r="R178" s="193"/>
      <c r="S178" s="189"/>
      <c r="T178" s="48"/>
      <c r="U178" s="84"/>
      <c r="V178" s="181"/>
    </row>
    <row r="179" spans="1:22" ht="18" customHeight="1">
      <c r="A179" s="27">
        <f t="shared" si="14"/>
        <v>0</v>
      </c>
      <c r="B179" s="42">
        <f t="shared" si="15"/>
      </c>
      <c r="C179" s="152"/>
      <c r="D179" s="91"/>
      <c r="E179" s="51">
        <f t="shared" si="13"/>
      </c>
      <c r="F179" s="50"/>
      <c r="G179" s="128">
        <f>IF(D179="","",'所属等一覧'!$C$9)</f>
      </c>
      <c r="H179" s="52"/>
      <c r="I179" s="85"/>
      <c r="J179" s="53"/>
      <c r="K179" s="52"/>
      <c r="L179" s="85"/>
      <c r="M179" s="53"/>
      <c r="N179" s="52"/>
      <c r="O179" s="85"/>
      <c r="P179" s="53"/>
      <c r="Q179" s="52"/>
      <c r="R179" s="194"/>
      <c r="S179" s="190"/>
      <c r="T179" s="52"/>
      <c r="U179" s="85"/>
      <c r="V179" s="182"/>
    </row>
    <row r="180" spans="1:22" ht="18" customHeight="1">
      <c r="A180" s="27">
        <f t="shared" si="14"/>
        <v>0</v>
      </c>
      <c r="B180" s="43">
        <f t="shared" si="15"/>
      </c>
      <c r="C180" s="153"/>
      <c r="D180" s="90"/>
      <c r="E180" s="55">
        <f t="shared" si="13"/>
      </c>
      <c r="F180" s="54"/>
      <c r="G180" s="129">
        <f>IF(D180="","",'所属等一覧'!$C$9)</f>
      </c>
      <c r="H180" s="56"/>
      <c r="I180" s="86"/>
      <c r="J180" s="57"/>
      <c r="K180" s="56"/>
      <c r="L180" s="86"/>
      <c r="M180" s="57"/>
      <c r="N180" s="56"/>
      <c r="O180" s="86"/>
      <c r="P180" s="57"/>
      <c r="Q180" s="56"/>
      <c r="R180" s="195"/>
      <c r="S180" s="191"/>
      <c r="T180" s="56"/>
      <c r="U180" s="86"/>
      <c r="V180" s="183"/>
    </row>
    <row r="181" spans="1:22" ht="18" customHeight="1">
      <c r="A181" s="27">
        <f t="shared" si="14"/>
        <v>0</v>
      </c>
      <c r="B181" s="42">
        <f t="shared" si="15"/>
      </c>
      <c r="C181" s="152"/>
      <c r="D181" s="91"/>
      <c r="E181" s="51">
        <f t="shared" si="13"/>
      </c>
      <c r="F181" s="50"/>
      <c r="G181" s="128">
        <f>IF(D181="","",'所属等一覧'!$C$9)</f>
      </c>
      <c r="H181" s="52"/>
      <c r="I181" s="85"/>
      <c r="J181" s="53"/>
      <c r="K181" s="52"/>
      <c r="L181" s="85"/>
      <c r="M181" s="53"/>
      <c r="N181" s="52"/>
      <c r="O181" s="85"/>
      <c r="P181" s="53"/>
      <c r="Q181" s="52"/>
      <c r="R181" s="194"/>
      <c r="S181" s="190"/>
      <c r="T181" s="52"/>
      <c r="U181" s="85"/>
      <c r="V181" s="182"/>
    </row>
    <row r="182" spans="1:22" ht="18" customHeight="1" thickBot="1">
      <c r="A182" s="27">
        <f t="shared" si="14"/>
        <v>0</v>
      </c>
      <c r="B182" s="44">
        <f t="shared" si="15"/>
      </c>
      <c r="C182" s="154"/>
      <c r="D182" s="92"/>
      <c r="E182" s="59">
        <f t="shared" si="13"/>
      </c>
      <c r="F182" s="58"/>
      <c r="G182" s="130">
        <f>IF(D182="","",'所属等一覧'!$C$9)</f>
      </c>
      <c r="H182" s="60"/>
      <c r="I182" s="87"/>
      <c r="J182" s="61"/>
      <c r="K182" s="60"/>
      <c r="L182" s="87"/>
      <c r="M182" s="61"/>
      <c r="N182" s="60"/>
      <c r="O182" s="87"/>
      <c r="P182" s="61"/>
      <c r="Q182" s="60"/>
      <c r="R182" s="196"/>
      <c r="S182" s="192"/>
      <c r="T182" s="60"/>
      <c r="U182" s="87"/>
      <c r="V182" s="184"/>
    </row>
    <row r="183" spans="1:22" ht="18" customHeight="1">
      <c r="A183" s="27">
        <f t="shared" si="14"/>
        <v>0</v>
      </c>
      <c r="B183" s="45">
        <f t="shared" si="15"/>
      </c>
      <c r="C183" s="151"/>
      <c r="D183" s="94"/>
      <c r="E183" s="41">
        <f t="shared" si="13"/>
      </c>
      <c r="F183" s="47"/>
      <c r="G183" s="127">
        <f>IF(D183="","",'所属等一覧'!$C$9)</f>
      </c>
      <c r="H183" s="48"/>
      <c r="I183" s="84"/>
      <c r="J183" s="49"/>
      <c r="K183" s="48"/>
      <c r="L183" s="84"/>
      <c r="M183" s="49"/>
      <c r="N183" s="48"/>
      <c r="O183" s="84"/>
      <c r="P183" s="49"/>
      <c r="Q183" s="48"/>
      <c r="R183" s="193"/>
      <c r="S183" s="189"/>
      <c r="T183" s="48"/>
      <c r="U183" s="84"/>
      <c r="V183" s="181"/>
    </row>
    <row r="184" spans="1:22" ht="18" customHeight="1">
      <c r="A184" s="27">
        <f t="shared" si="14"/>
        <v>0</v>
      </c>
      <c r="B184" s="42">
        <f t="shared" si="15"/>
      </c>
      <c r="C184" s="152"/>
      <c r="D184" s="91"/>
      <c r="E184" s="51">
        <f t="shared" si="13"/>
      </c>
      <c r="F184" s="50"/>
      <c r="G184" s="128">
        <f>IF(D184="","",'所属等一覧'!$C$9)</f>
      </c>
      <c r="H184" s="52"/>
      <c r="I184" s="85"/>
      <c r="J184" s="53"/>
      <c r="K184" s="52"/>
      <c r="L184" s="85"/>
      <c r="M184" s="53"/>
      <c r="N184" s="52"/>
      <c r="O184" s="85"/>
      <c r="P184" s="53"/>
      <c r="Q184" s="52"/>
      <c r="R184" s="194"/>
      <c r="S184" s="190"/>
      <c r="T184" s="52"/>
      <c r="U184" s="85"/>
      <c r="V184" s="182"/>
    </row>
    <row r="185" spans="1:22" ht="18" customHeight="1">
      <c r="A185" s="27">
        <f t="shared" si="14"/>
        <v>0</v>
      </c>
      <c r="B185" s="43">
        <f t="shared" si="15"/>
      </c>
      <c r="C185" s="153"/>
      <c r="D185" s="90"/>
      <c r="E185" s="55">
        <f t="shared" si="13"/>
      </c>
      <c r="F185" s="54"/>
      <c r="G185" s="129">
        <f>IF(D185="","",'所属等一覧'!$C$9)</f>
      </c>
      <c r="H185" s="56"/>
      <c r="I185" s="86"/>
      <c r="J185" s="57"/>
      <c r="K185" s="56"/>
      <c r="L185" s="86"/>
      <c r="M185" s="57"/>
      <c r="N185" s="56"/>
      <c r="O185" s="86"/>
      <c r="P185" s="57"/>
      <c r="Q185" s="56"/>
      <c r="R185" s="195"/>
      <c r="S185" s="191"/>
      <c r="T185" s="56"/>
      <c r="U185" s="86"/>
      <c r="V185" s="183"/>
    </row>
    <row r="186" spans="1:22" ht="18" customHeight="1">
      <c r="A186" s="27">
        <f t="shared" si="14"/>
        <v>0</v>
      </c>
      <c r="B186" s="42">
        <f t="shared" si="15"/>
      </c>
      <c r="C186" s="152"/>
      <c r="D186" s="91"/>
      <c r="E186" s="51">
        <f t="shared" si="13"/>
      </c>
      <c r="F186" s="50"/>
      <c r="G186" s="128">
        <f>IF(D186="","",'所属等一覧'!$C$9)</f>
      </c>
      <c r="H186" s="52"/>
      <c r="I186" s="85"/>
      <c r="J186" s="53"/>
      <c r="K186" s="52"/>
      <c r="L186" s="85"/>
      <c r="M186" s="53"/>
      <c r="N186" s="52"/>
      <c r="O186" s="85"/>
      <c r="P186" s="53"/>
      <c r="Q186" s="52"/>
      <c r="R186" s="194"/>
      <c r="S186" s="190"/>
      <c r="T186" s="52"/>
      <c r="U186" s="85"/>
      <c r="V186" s="182"/>
    </row>
    <row r="187" spans="1:22" ht="18" customHeight="1" thickBot="1">
      <c r="A187" s="27">
        <f t="shared" si="14"/>
        <v>0</v>
      </c>
      <c r="B187" s="44">
        <f t="shared" si="15"/>
      </c>
      <c r="C187" s="154"/>
      <c r="D187" s="92"/>
      <c r="E187" s="59">
        <f t="shared" si="13"/>
      </c>
      <c r="F187" s="58"/>
      <c r="G187" s="130">
        <f>IF(D187="","",'所属等一覧'!$C$9)</f>
      </c>
      <c r="H187" s="60"/>
      <c r="I187" s="87"/>
      <c r="J187" s="61"/>
      <c r="K187" s="60"/>
      <c r="L187" s="87"/>
      <c r="M187" s="61"/>
      <c r="N187" s="60"/>
      <c r="O187" s="87"/>
      <c r="P187" s="61"/>
      <c r="Q187" s="60"/>
      <c r="R187" s="196"/>
      <c r="S187" s="192"/>
      <c r="T187" s="60"/>
      <c r="U187" s="87"/>
      <c r="V187" s="184"/>
    </row>
    <row r="188" spans="1:22" ht="18" customHeight="1">
      <c r="A188" s="27">
        <f t="shared" si="14"/>
        <v>0</v>
      </c>
      <c r="B188" s="45">
        <f t="shared" si="15"/>
      </c>
      <c r="C188" s="151"/>
      <c r="D188" s="94"/>
      <c r="E188" s="41">
        <f t="shared" si="13"/>
      </c>
      <c r="F188" s="47"/>
      <c r="G188" s="127">
        <f>IF(D188="","",'所属等一覧'!$C$9)</f>
      </c>
      <c r="H188" s="48"/>
      <c r="I188" s="84"/>
      <c r="J188" s="49"/>
      <c r="K188" s="48"/>
      <c r="L188" s="84"/>
      <c r="M188" s="49"/>
      <c r="N188" s="48"/>
      <c r="O188" s="84"/>
      <c r="P188" s="49"/>
      <c r="Q188" s="48"/>
      <c r="R188" s="193"/>
      <c r="S188" s="189"/>
      <c r="T188" s="48"/>
      <c r="U188" s="84"/>
      <c r="V188" s="181"/>
    </row>
    <row r="189" spans="1:22" ht="18" customHeight="1">
      <c r="A189" s="27">
        <f t="shared" si="14"/>
        <v>0</v>
      </c>
      <c r="B189" s="42">
        <f t="shared" si="15"/>
      </c>
      <c r="C189" s="152"/>
      <c r="D189" s="91"/>
      <c r="E189" s="51">
        <f t="shared" si="13"/>
      </c>
      <c r="F189" s="50"/>
      <c r="G189" s="128">
        <f>IF(D189="","",'所属等一覧'!$C$9)</f>
      </c>
      <c r="H189" s="52"/>
      <c r="I189" s="85"/>
      <c r="J189" s="53"/>
      <c r="K189" s="52"/>
      <c r="L189" s="85"/>
      <c r="M189" s="53"/>
      <c r="N189" s="52"/>
      <c r="O189" s="85"/>
      <c r="P189" s="53"/>
      <c r="Q189" s="52"/>
      <c r="R189" s="194"/>
      <c r="S189" s="190"/>
      <c r="T189" s="52"/>
      <c r="U189" s="85"/>
      <c r="V189" s="182"/>
    </row>
    <row r="190" spans="1:22" ht="18" customHeight="1">
      <c r="A190" s="27">
        <f t="shared" si="14"/>
        <v>0</v>
      </c>
      <c r="B190" s="43">
        <f t="shared" si="15"/>
      </c>
      <c r="C190" s="153"/>
      <c r="D190" s="90"/>
      <c r="E190" s="55">
        <f t="shared" si="13"/>
      </c>
      <c r="F190" s="54"/>
      <c r="G190" s="129">
        <f>IF(D190="","",'所属等一覧'!$C$9)</f>
      </c>
      <c r="H190" s="56"/>
      <c r="I190" s="86"/>
      <c r="J190" s="57"/>
      <c r="K190" s="56"/>
      <c r="L190" s="86"/>
      <c r="M190" s="57"/>
      <c r="N190" s="56"/>
      <c r="O190" s="86"/>
      <c r="P190" s="57"/>
      <c r="Q190" s="56"/>
      <c r="R190" s="195"/>
      <c r="S190" s="191"/>
      <c r="T190" s="56"/>
      <c r="U190" s="86"/>
      <c r="V190" s="183"/>
    </row>
    <row r="191" spans="1:22" ht="18" customHeight="1">
      <c r="A191" s="27">
        <f t="shared" si="14"/>
        <v>0</v>
      </c>
      <c r="B191" s="42">
        <f t="shared" si="15"/>
      </c>
      <c r="C191" s="152"/>
      <c r="D191" s="91"/>
      <c r="E191" s="51">
        <f t="shared" si="13"/>
      </c>
      <c r="F191" s="50"/>
      <c r="G191" s="128">
        <f>IF(D191="","",'所属等一覧'!$C$9)</f>
      </c>
      <c r="H191" s="52"/>
      <c r="I191" s="85"/>
      <c r="J191" s="53"/>
      <c r="K191" s="52"/>
      <c r="L191" s="85"/>
      <c r="M191" s="53"/>
      <c r="N191" s="52"/>
      <c r="O191" s="85"/>
      <c r="P191" s="53"/>
      <c r="Q191" s="52"/>
      <c r="R191" s="194"/>
      <c r="S191" s="190"/>
      <c r="T191" s="52"/>
      <c r="U191" s="85"/>
      <c r="V191" s="182"/>
    </row>
    <row r="192" spans="1:22" ht="18" customHeight="1" thickBot="1">
      <c r="A192" s="27">
        <f t="shared" si="14"/>
        <v>0</v>
      </c>
      <c r="B192" s="46">
        <f t="shared" si="15"/>
      </c>
      <c r="C192" s="155"/>
      <c r="D192" s="96"/>
      <c r="E192" s="63">
        <f t="shared" si="13"/>
      </c>
      <c r="F192" s="64"/>
      <c r="G192" s="131">
        <f>IF(D192="","",'所属等一覧'!$C$9)</f>
      </c>
      <c r="H192" s="60"/>
      <c r="I192" s="87"/>
      <c r="J192" s="61"/>
      <c r="K192" s="60"/>
      <c r="L192" s="87"/>
      <c r="M192" s="61"/>
      <c r="N192" s="60"/>
      <c r="O192" s="87"/>
      <c r="P192" s="61"/>
      <c r="Q192" s="60"/>
      <c r="R192" s="196"/>
      <c r="S192" s="192"/>
      <c r="T192" s="60"/>
      <c r="U192" s="87"/>
      <c r="V192" s="184"/>
    </row>
    <row r="193" spans="2:6" ht="14.25">
      <c r="B193" s="2"/>
      <c r="C193" s="2"/>
      <c r="D193" s="3"/>
      <c r="E193" s="3"/>
      <c r="F193" s="3"/>
    </row>
    <row r="199" spans="7:24" ht="14.25" hidden="1">
      <c r="G199" t="s">
        <v>144</v>
      </c>
      <c r="H199" t="s">
        <v>142</v>
      </c>
      <c r="K199" t="s">
        <v>143</v>
      </c>
      <c r="N199" t="s">
        <v>145</v>
      </c>
      <c r="Q199" t="s">
        <v>146</v>
      </c>
      <c r="W199" t="s">
        <v>147</v>
      </c>
      <c r="X199" t="s">
        <v>170</v>
      </c>
    </row>
    <row r="200" spans="7:23" ht="14.25" hidden="1">
      <c r="G200">
        <v>1</v>
      </c>
      <c r="H200">
        <f>COUNTIF(H$13:H$192,1)</f>
        <v>0</v>
      </c>
      <c r="K200">
        <f>COUNTIF(K$13:K$192,1)</f>
        <v>0</v>
      </c>
      <c r="N200">
        <f>COUNTIF(N$13:N$192,1)</f>
        <v>0</v>
      </c>
      <c r="Q200">
        <f>COUNTIF(Q$13:Q$192,1)</f>
        <v>0</v>
      </c>
      <c r="W200">
        <f>SUM(H200,K200,N200,Q200)</f>
        <v>0</v>
      </c>
    </row>
    <row r="201" spans="7:23" ht="14.25" hidden="1">
      <c r="G201">
        <v>2</v>
      </c>
      <c r="H201">
        <f>COUNTIF(H$13:H$192,2)</f>
        <v>0</v>
      </c>
      <c r="K201">
        <f>COUNTIF(K$13:K$192,2)</f>
        <v>0</v>
      </c>
      <c r="N201">
        <f>COUNTIF(N$13:N$192,2)</f>
        <v>0</v>
      </c>
      <c r="Q201">
        <f>COUNTIF(Q$13:Q$192,2)</f>
        <v>0</v>
      </c>
      <c r="W201">
        <f aca="true" t="shared" si="16" ref="W201:W231">SUM(H201,K201,N201,Q201)</f>
        <v>0</v>
      </c>
    </row>
    <row r="202" spans="7:23" ht="14.25" hidden="1">
      <c r="G202">
        <v>3</v>
      </c>
      <c r="H202">
        <f>COUNTIF(H$13:H$192,3)</f>
        <v>0</v>
      </c>
      <c r="K202">
        <f>COUNTIF(K$13:K$192,3)</f>
        <v>0</v>
      </c>
      <c r="N202">
        <f>COUNTIF(N$13:N$192,3)</f>
        <v>0</v>
      </c>
      <c r="Q202">
        <f>COUNTIF(Q$13:Q$192,3)</f>
        <v>0</v>
      </c>
      <c r="W202">
        <f t="shared" si="16"/>
        <v>0</v>
      </c>
    </row>
    <row r="203" spans="7:23" ht="14.25" hidden="1">
      <c r="G203">
        <v>4</v>
      </c>
      <c r="H203">
        <f>COUNTIF(H$13:H$192,4)</f>
        <v>0</v>
      </c>
      <c r="K203">
        <f>COUNTIF(K$13:K$192,4)</f>
        <v>0</v>
      </c>
      <c r="N203">
        <f>COUNTIF(N$13:N$192,4)</f>
        <v>0</v>
      </c>
      <c r="Q203">
        <f>COUNTIF(Q$13:Q$192,4)</f>
        <v>0</v>
      </c>
      <c r="W203">
        <f t="shared" si="16"/>
        <v>0</v>
      </c>
    </row>
    <row r="204" spans="7:24" ht="14.25" hidden="1">
      <c r="G204" s="208">
        <v>5</v>
      </c>
      <c r="H204">
        <f>COUNTIF(H$13:H$192,5)</f>
        <v>0</v>
      </c>
      <c r="K204">
        <f>COUNTIF(K$13:K$192,5)</f>
        <v>0</v>
      </c>
      <c r="N204">
        <f>COUNTIF(N$13:N$192,5)</f>
        <v>0</v>
      </c>
      <c r="Q204">
        <f>COUNTIF(Q$13:Q$192,5)</f>
        <v>0</v>
      </c>
      <c r="W204" s="253">
        <f t="shared" si="16"/>
        <v>0</v>
      </c>
      <c r="X204" s="253">
        <f>COUNTIF(W204,"&gt;=1")</f>
        <v>0</v>
      </c>
    </row>
    <row r="205" spans="7:23" ht="14.25" hidden="1">
      <c r="G205">
        <v>6</v>
      </c>
      <c r="H205">
        <f>COUNTIF(H$13:H$192,6)</f>
        <v>0</v>
      </c>
      <c r="K205">
        <f>COUNTIF(K$13:K$192,6)</f>
        <v>0</v>
      </c>
      <c r="N205">
        <f>COUNTIF(N$13:N$192,6)</f>
        <v>0</v>
      </c>
      <c r="Q205">
        <f>COUNTIF(Q$13:Q$192,6)</f>
        <v>0</v>
      </c>
      <c r="W205">
        <f t="shared" si="16"/>
        <v>0</v>
      </c>
    </row>
    <row r="206" spans="7:24" ht="14.25" hidden="1">
      <c r="G206" s="254">
        <v>7</v>
      </c>
      <c r="H206" s="254">
        <f>COUNTIF(H$13:H$192,7)</f>
        <v>0</v>
      </c>
      <c r="I206" s="254"/>
      <c r="J206" s="254"/>
      <c r="K206" s="254">
        <f>COUNTIF(K$13:K$192,7)</f>
        <v>0</v>
      </c>
      <c r="L206" s="254"/>
      <c r="M206" s="254"/>
      <c r="N206" s="254">
        <f>COUNTIF(N$13:N$192,7)</f>
        <v>0</v>
      </c>
      <c r="O206" s="254"/>
      <c r="P206" s="254"/>
      <c r="Q206" s="254">
        <f>COUNTIF(Q$13:Q$192,7)</f>
        <v>0</v>
      </c>
      <c r="R206" s="254"/>
      <c r="S206" s="254"/>
      <c r="T206" s="254"/>
      <c r="U206" s="254"/>
      <c r="V206" s="254"/>
      <c r="W206" s="254">
        <f t="shared" si="16"/>
        <v>0</v>
      </c>
      <c r="X206" s="254"/>
    </row>
    <row r="207" spans="7:24" ht="14.25" hidden="1">
      <c r="G207" s="3">
        <v>8</v>
      </c>
      <c r="H207" s="3">
        <f>COUNTIF(H$13:H$192,8)</f>
        <v>0</v>
      </c>
      <c r="I207" s="3"/>
      <c r="J207" s="3"/>
      <c r="K207" s="3">
        <f>COUNTIF(K$13:K$192,8)</f>
        <v>0</v>
      </c>
      <c r="L207" s="3"/>
      <c r="M207" s="3"/>
      <c r="N207" s="3">
        <f>COUNTIF(N$13:N$192,8)</f>
        <v>0</v>
      </c>
      <c r="O207" s="3"/>
      <c r="P207" s="3"/>
      <c r="Q207" s="3">
        <f>COUNTIF(Q$13:Q$192,8)</f>
        <v>0</v>
      </c>
      <c r="R207" s="3"/>
      <c r="S207" s="3"/>
      <c r="T207" s="3"/>
      <c r="U207" s="3"/>
      <c r="V207" s="3"/>
      <c r="W207" s="3">
        <f t="shared" si="16"/>
        <v>0</v>
      </c>
      <c r="X207" s="3"/>
    </row>
    <row r="208" spans="7:24" ht="14.25" hidden="1">
      <c r="G208" s="3">
        <v>9</v>
      </c>
      <c r="H208" s="3">
        <f>COUNTIF(H$13:H$192,9)</f>
        <v>0</v>
      </c>
      <c r="I208" s="3"/>
      <c r="J208" s="3"/>
      <c r="K208" s="3">
        <f>COUNTIF(K$13:K$192,9)</f>
        <v>0</v>
      </c>
      <c r="L208" s="3"/>
      <c r="M208" s="3"/>
      <c r="N208" s="3">
        <f>COUNTIF(N$13:N$192,9)</f>
        <v>0</v>
      </c>
      <c r="O208" s="3"/>
      <c r="P208" s="3"/>
      <c r="Q208" s="3">
        <f>COUNTIF(Q$13:Q$192,9)</f>
        <v>0</v>
      </c>
      <c r="R208" s="3"/>
      <c r="S208" s="3"/>
      <c r="T208" s="3"/>
      <c r="U208" s="3"/>
      <c r="V208" s="3"/>
      <c r="W208" s="3">
        <f t="shared" si="16"/>
        <v>0</v>
      </c>
      <c r="X208" s="3"/>
    </row>
    <row r="209" spans="7:24" ht="14.25" hidden="1">
      <c r="G209" s="3">
        <v>10</v>
      </c>
      <c r="H209" s="3">
        <f>COUNTIF(H$13:H$192,10)</f>
        <v>0</v>
      </c>
      <c r="I209" s="3"/>
      <c r="J209" s="3"/>
      <c r="K209" s="3">
        <f>COUNTIF(K$13:K$192,10)</f>
        <v>0</v>
      </c>
      <c r="L209" s="3"/>
      <c r="M209" s="3"/>
      <c r="N209" s="3">
        <f>COUNTIF(N$13:N$192,10)</f>
        <v>0</v>
      </c>
      <c r="O209" s="3"/>
      <c r="P209" s="3"/>
      <c r="Q209" s="3">
        <f>COUNTIF(Q$13:Q$192,10)</f>
        <v>0</v>
      </c>
      <c r="R209" s="3"/>
      <c r="S209" s="3"/>
      <c r="T209" s="3"/>
      <c r="U209" s="3"/>
      <c r="V209" s="3"/>
      <c r="W209" s="3">
        <f t="shared" si="16"/>
        <v>0</v>
      </c>
      <c r="X209" s="3"/>
    </row>
    <row r="210" spans="7:24" ht="14.25" hidden="1">
      <c r="G210" s="3">
        <v>11</v>
      </c>
      <c r="H210" s="3">
        <f>COUNTIF(H$13:H$192,11)</f>
        <v>0</v>
      </c>
      <c r="I210" s="3"/>
      <c r="J210" s="3"/>
      <c r="K210" s="3">
        <f>COUNTIF(K$13:K$192,11)</f>
        <v>0</v>
      </c>
      <c r="L210" s="3"/>
      <c r="M210" s="3"/>
      <c r="N210" s="3">
        <f>COUNTIF(N$13:N$192,11)</f>
        <v>0</v>
      </c>
      <c r="O210" s="3"/>
      <c r="P210" s="3"/>
      <c r="Q210" s="3">
        <f>COUNTIF(Q$13:Q$192,11)</f>
        <v>0</v>
      </c>
      <c r="R210" s="3"/>
      <c r="S210" s="3"/>
      <c r="T210" s="3"/>
      <c r="U210" s="3"/>
      <c r="V210" s="3"/>
      <c r="W210" s="3">
        <f t="shared" si="16"/>
        <v>0</v>
      </c>
      <c r="X210" s="3"/>
    </row>
    <row r="211" spans="7:23" ht="14.25" hidden="1">
      <c r="G211" s="263">
        <v>12</v>
      </c>
      <c r="H211" s="3">
        <f>COUNTIF(H$13:H$192,12)</f>
        <v>0</v>
      </c>
      <c r="I211" s="3"/>
      <c r="J211" s="3"/>
      <c r="K211" s="3">
        <f>COUNTIF(K$13:K$192,12)</f>
        <v>0</v>
      </c>
      <c r="L211" s="3"/>
      <c r="M211" s="3"/>
      <c r="N211" s="3">
        <f>COUNTIF(N$13:N$192,12)</f>
        <v>0</v>
      </c>
      <c r="O211" s="3"/>
      <c r="P211" s="3"/>
      <c r="Q211" s="3">
        <f>COUNTIF(Q$13:Q$192,12)</f>
        <v>0</v>
      </c>
      <c r="R211" s="3"/>
      <c r="S211" s="3"/>
      <c r="T211" s="3"/>
      <c r="U211" s="3"/>
      <c r="V211" s="3"/>
      <c r="W211" s="209">
        <f t="shared" si="16"/>
        <v>0</v>
      </c>
    </row>
    <row r="212" spans="7:24" ht="14.25" hidden="1">
      <c r="G212" s="264">
        <v>13</v>
      </c>
      <c r="H212" s="3">
        <f>COUNTIF(H$13:H$192,13)</f>
        <v>0</v>
      </c>
      <c r="I212" s="3"/>
      <c r="J212" s="3"/>
      <c r="K212" s="3">
        <f>COUNTIF(K$13:K$192,13)</f>
        <v>0</v>
      </c>
      <c r="L212" s="3"/>
      <c r="M212" s="3"/>
      <c r="N212" s="3">
        <f>COUNTIF(N$13:N$192,13)</f>
        <v>0</v>
      </c>
      <c r="O212" s="3"/>
      <c r="P212" s="3"/>
      <c r="Q212" s="3">
        <f>COUNTIF(Q$13:Q$192,13)</f>
        <v>0</v>
      </c>
      <c r="R212" s="3"/>
      <c r="S212" s="3"/>
      <c r="T212" s="3"/>
      <c r="U212" s="3"/>
      <c r="V212" s="3"/>
      <c r="W212" s="253">
        <f t="shared" si="16"/>
        <v>0</v>
      </c>
      <c r="X212" s="253">
        <f>COUNTIF(W212,"&gt;=1")</f>
        <v>0</v>
      </c>
    </row>
    <row r="213" spans="7:24" ht="14.25" hidden="1">
      <c r="G213" s="3">
        <v>14</v>
      </c>
      <c r="H213" s="3">
        <f>COUNTIF(H$13:H$192,14)</f>
        <v>0</v>
      </c>
      <c r="I213" s="3"/>
      <c r="J213" s="3"/>
      <c r="K213" s="3">
        <f>COUNTIF(K$13:K$192,14)</f>
        <v>0</v>
      </c>
      <c r="L213" s="3"/>
      <c r="M213" s="3"/>
      <c r="N213" s="3">
        <f>COUNTIF(N$13:N$192,14)</f>
        <v>0</v>
      </c>
      <c r="O213" s="3"/>
      <c r="P213" s="3"/>
      <c r="Q213" s="3">
        <f>COUNTIF(Q$13:Q$192,14)</f>
        <v>0</v>
      </c>
      <c r="R213" s="3"/>
      <c r="S213" s="3"/>
      <c r="T213" s="3"/>
      <c r="U213" s="3"/>
      <c r="V213" s="3"/>
      <c r="W213" s="3">
        <f t="shared" si="16"/>
        <v>0</v>
      </c>
      <c r="X213" s="3"/>
    </row>
    <row r="214" spans="7:24" ht="14.25" hidden="1">
      <c r="G214" s="3">
        <v>15</v>
      </c>
      <c r="H214" s="3">
        <f>COUNTIF(H$13:H$192,15)</f>
        <v>0</v>
      </c>
      <c r="I214" s="3"/>
      <c r="J214" s="3"/>
      <c r="K214" s="3">
        <f>COUNTIF(K$13:K$192,15)</f>
        <v>0</v>
      </c>
      <c r="L214" s="3"/>
      <c r="M214" s="3"/>
      <c r="N214" s="3">
        <f>COUNTIF(N$13:N$192,15)</f>
        <v>0</v>
      </c>
      <c r="O214" s="3"/>
      <c r="P214" s="3"/>
      <c r="Q214" s="3">
        <f>COUNTIF(Q$13:Q$192,15)</f>
        <v>0</v>
      </c>
      <c r="R214" s="3"/>
      <c r="S214" s="3"/>
      <c r="T214" s="3"/>
      <c r="U214" s="3"/>
      <c r="V214" s="3"/>
      <c r="W214" s="3">
        <f t="shared" si="16"/>
        <v>0</v>
      </c>
      <c r="X214" s="3"/>
    </row>
    <row r="215" spans="7:24" ht="14.25" hidden="1">
      <c r="G215" s="3">
        <v>16</v>
      </c>
      <c r="H215" s="3">
        <f>COUNTIF(H$13:H$192,16)</f>
        <v>0</v>
      </c>
      <c r="I215" s="3"/>
      <c r="J215" s="3"/>
      <c r="K215" s="3">
        <f>COUNTIF(K$13:K$192,16)</f>
        <v>0</v>
      </c>
      <c r="L215" s="3"/>
      <c r="M215" s="3"/>
      <c r="N215" s="3">
        <f>COUNTIF(N$13:N$192,16)</f>
        <v>0</v>
      </c>
      <c r="O215" s="3"/>
      <c r="P215" s="3"/>
      <c r="Q215" s="3">
        <f>COUNTIF(Q$13:Q$192,16)</f>
        <v>0</v>
      </c>
      <c r="R215" s="3"/>
      <c r="S215" s="3"/>
      <c r="T215" s="3"/>
      <c r="U215" s="3"/>
      <c r="V215" s="3"/>
      <c r="W215" s="3">
        <f t="shared" si="16"/>
        <v>0</v>
      </c>
      <c r="X215" s="3"/>
    </row>
    <row r="216" spans="7:24" ht="14.25" hidden="1">
      <c r="G216" s="209">
        <v>17</v>
      </c>
      <c r="H216" s="209">
        <f>COUNTIF(H$13:H$192,17)</f>
        <v>0</v>
      </c>
      <c r="I216" s="209"/>
      <c r="J216" s="209"/>
      <c r="K216" s="209">
        <f>COUNTIF(K$13:K$192,17)</f>
        <v>0</v>
      </c>
      <c r="L216" s="209"/>
      <c r="M216" s="209"/>
      <c r="N216" s="209">
        <f>COUNTIF(N$13:N$192,17)</f>
        <v>0</v>
      </c>
      <c r="O216" s="209"/>
      <c r="P216" s="209"/>
      <c r="Q216" s="209">
        <f>COUNTIF(Q$13:Q$192,17)</f>
        <v>0</v>
      </c>
      <c r="R216" s="209"/>
      <c r="S216" s="209"/>
      <c r="T216" s="209"/>
      <c r="U216" s="209"/>
      <c r="V216" s="209"/>
      <c r="W216" s="209">
        <f t="shared" si="16"/>
        <v>0</v>
      </c>
      <c r="X216" s="209"/>
    </row>
    <row r="217" spans="7:23" ht="14.25" hidden="1">
      <c r="G217">
        <v>18</v>
      </c>
      <c r="H217">
        <f>COUNTIF(H$13:H$192,18)</f>
        <v>0</v>
      </c>
      <c r="K217">
        <f>COUNTIF(K$13:K$192,18)</f>
        <v>0</v>
      </c>
      <c r="N217">
        <f>COUNTIF(N$13:N$192,18)</f>
        <v>0</v>
      </c>
      <c r="Q217">
        <f>COUNTIF(Q$13:Q$192,18)</f>
        <v>0</v>
      </c>
      <c r="W217">
        <f t="shared" si="16"/>
        <v>0</v>
      </c>
    </row>
    <row r="218" spans="7:23" ht="14.25" hidden="1">
      <c r="G218">
        <v>19</v>
      </c>
      <c r="H218">
        <f>COUNTIF(H$13:H$192,19)</f>
        <v>0</v>
      </c>
      <c r="K218">
        <f>COUNTIF(K$13:K$192,19)</f>
        <v>0</v>
      </c>
      <c r="N218">
        <f>COUNTIF(N$13:N$192,19)</f>
        <v>0</v>
      </c>
      <c r="Q218">
        <f>COUNTIF(Q$13:Q$192,19)</f>
        <v>0</v>
      </c>
      <c r="W218">
        <f t="shared" si="16"/>
        <v>0</v>
      </c>
    </row>
    <row r="219" spans="7:23" ht="14.25" hidden="1">
      <c r="G219">
        <v>20</v>
      </c>
      <c r="H219">
        <f>COUNTIF(H$13:H$192,20)</f>
        <v>0</v>
      </c>
      <c r="K219">
        <f>COUNTIF(K$13:K$192,20)</f>
        <v>0</v>
      </c>
      <c r="N219">
        <f>COUNTIF(N$13:N$192,20)</f>
        <v>0</v>
      </c>
      <c r="Q219">
        <f>COUNTIF(Q$13:Q$192,20)</f>
        <v>0</v>
      </c>
      <c r="W219">
        <f t="shared" si="16"/>
        <v>0</v>
      </c>
    </row>
    <row r="220" spans="7:23" ht="14.25" hidden="1">
      <c r="G220">
        <v>21</v>
      </c>
      <c r="H220">
        <f>COUNTIF(H$13:H$192,21)</f>
        <v>0</v>
      </c>
      <c r="K220">
        <f>COUNTIF(K$13:K$192,21)</f>
        <v>0</v>
      </c>
      <c r="N220">
        <f>COUNTIF(N$13:N$192,21)</f>
        <v>0</v>
      </c>
      <c r="Q220">
        <f>COUNTIF(Q$13:Q$192,21)</f>
        <v>0</v>
      </c>
      <c r="W220">
        <f t="shared" si="16"/>
        <v>0</v>
      </c>
    </row>
    <row r="221" spans="7:24" ht="14.25" hidden="1">
      <c r="G221" s="262">
        <v>22</v>
      </c>
      <c r="H221">
        <f>COUNTIF(H$13:H$192,22)</f>
        <v>0</v>
      </c>
      <c r="K221">
        <f>COUNTIF(K$13:K$192,22)</f>
        <v>0</v>
      </c>
      <c r="N221">
        <f>COUNTIF(N$13:N$192,22)</f>
        <v>0</v>
      </c>
      <c r="Q221">
        <f>COUNTIF(Q$13:Q$192,22)</f>
        <v>0</v>
      </c>
      <c r="W221" s="209">
        <f>SUM(H221,K221,N221,Q221)</f>
        <v>0</v>
      </c>
      <c r="X221" s="209"/>
    </row>
    <row r="222" spans="7:24" ht="14.25" hidden="1">
      <c r="G222" s="208">
        <v>23</v>
      </c>
      <c r="H222">
        <f>COUNTIF(H$13:H$192,23)</f>
        <v>0</v>
      </c>
      <c r="K222">
        <f>COUNTIF(K$13:K$192,23)</f>
        <v>0</v>
      </c>
      <c r="N222">
        <f>COUNTIF(N$13:N$192,23)</f>
        <v>0</v>
      </c>
      <c r="Q222">
        <f>COUNTIF(Q$13:Q$192,23)</f>
        <v>0</v>
      </c>
      <c r="W222" s="253">
        <f>SUM(H222,K222,N222,Q222)</f>
        <v>0</v>
      </c>
      <c r="X222" s="253">
        <f>COUNTIF(W222,"&gt;=1")</f>
        <v>0</v>
      </c>
    </row>
    <row r="223" spans="7:24" ht="14.25" hidden="1">
      <c r="G223" s="265">
        <v>24</v>
      </c>
      <c r="H223">
        <f>COUNTIF(H$13:H$192,24)</f>
        <v>0</v>
      </c>
      <c r="K223">
        <f>COUNTIF(K$13:K$192,24)</f>
        <v>0</v>
      </c>
      <c r="N223">
        <f>COUNTIF(N$13:N$192,24)</f>
        <v>0</v>
      </c>
      <c r="Q223">
        <f>COUNTIF(Q$13:Q$192,24)</f>
        <v>0</v>
      </c>
      <c r="W223" s="253">
        <f>SUM(H223,K223,N223,Q223)</f>
        <v>0</v>
      </c>
      <c r="X223" s="253">
        <f>COUNTIF(W223,"&gt;=1")</f>
        <v>0</v>
      </c>
    </row>
    <row r="224" spans="7:23" ht="14.25" hidden="1">
      <c r="G224">
        <v>25</v>
      </c>
      <c r="H224">
        <f>COUNTIF(H$13:H$192,25)</f>
        <v>0</v>
      </c>
      <c r="K224">
        <f>COUNTIF(K$13:K$192,25)</f>
        <v>0</v>
      </c>
      <c r="N224">
        <f>COUNTIF(N$13:N$192,25)</f>
        <v>0</v>
      </c>
      <c r="Q224">
        <f>COUNTIF(Q$13:Q$192,25)</f>
        <v>0</v>
      </c>
      <c r="W224">
        <f t="shared" si="16"/>
        <v>0</v>
      </c>
    </row>
    <row r="225" spans="7:23" ht="14.25" hidden="1">
      <c r="G225">
        <v>26</v>
      </c>
      <c r="H225">
        <f>COUNTIF(H$13:H$192,26)</f>
        <v>0</v>
      </c>
      <c r="K225">
        <f>COUNTIF(K$13:K$192,26)</f>
        <v>0</v>
      </c>
      <c r="N225">
        <f>COUNTIF(N$13:N$192,26)</f>
        <v>0</v>
      </c>
      <c r="Q225">
        <f>COUNTIF(Q$13:Q$192,26)</f>
        <v>0</v>
      </c>
      <c r="W225">
        <f t="shared" si="16"/>
        <v>0</v>
      </c>
    </row>
    <row r="226" spans="7:23" ht="14.25" hidden="1">
      <c r="G226">
        <v>27</v>
      </c>
      <c r="H226">
        <f>COUNTIF(H$13:H$192,27)</f>
        <v>0</v>
      </c>
      <c r="K226">
        <f>COUNTIF(K$13:K$192,27)</f>
        <v>0</v>
      </c>
      <c r="N226">
        <f>COUNTIF(N$13:N$192,27)</f>
        <v>0</v>
      </c>
      <c r="Q226">
        <f>COUNTIF(Q$13:Q$192,27)</f>
        <v>0</v>
      </c>
      <c r="W226">
        <f t="shared" si="16"/>
        <v>0</v>
      </c>
    </row>
    <row r="227" spans="7:23" ht="14.25" hidden="1">
      <c r="G227">
        <v>28</v>
      </c>
      <c r="H227">
        <f>COUNTIF(H$13:H$192,28)</f>
        <v>0</v>
      </c>
      <c r="K227">
        <f>COUNTIF(K$13:K$192,28)</f>
        <v>0</v>
      </c>
      <c r="N227">
        <f>COUNTIF(N$13:N$192,28)</f>
        <v>0</v>
      </c>
      <c r="Q227">
        <f>COUNTIF(Q$13:Q$192,28)</f>
        <v>0</v>
      </c>
      <c r="W227">
        <f t="shared" si="16"/>
        <v>0</v>
      </c>
    </row>
    <row r="228" spans="7:23" ht="14.25" hidden="1">
      <c r="G228">
        <v>29</v>
      </c>
      <c r="H228">
        <f>COUNTIF(H$13:H$192,29)</f>
        <v>0</v>
      </c>
      <c r="K228">
        <f>COUNTIF(K$13:K$192,29)</f>
        <v>0</v>
      </c>
      <c r="N228">
        <f>COUNTIF(N$13:N$192,29)</f>
        <v>0</v>
      </c>
      <c r="Q228">
        <f>COUNTIF(Q$13:Q$192,29)</f>
        <v>0</v>
      </c>
      <c r="W228">
        <f t="shared" si="16"/>
        <v>0</v>
      </c>
    </row>
    <row r="229" spans="7:23" ht="14.25" hidden="1">
      <c r="G229">
        <v>30</v>
      </c>
      <c r="H229">
        <f>COUNTIF(H$13:H$192,30)</f>
        <v>0</v>
      </c>
      <c r="K229">
        <f>COUNTIF(K$13:K$192,30)</f>
        <v>0</v>
      </c>
      <c r="N229">
        <f>COUNTIF(N$13:N$192,30)</f>
        <v>0</v>
      </c>
      <c r="Q229">
        <f>COUNTIF(Q$13:Q$192,30)</f>
        <v>0</v>
      </c>
      <c r="W229">
        <f t="shared" si="16"/>
        <v>0</v>
      </c>
    </row>
    <row r="230" spans="7:23" ht="14.25" hidden="1">
      <c r="G230">
        <v>31</v>
      </c>
      <c r="H230">
        <f>COUNTIF(H$13:H$192,31)</f>
        <v>0</v>
      </c>
      <c r="K230">
        <f>COUNTIF(K$13:K$192,31)</f>
        <v>0</v>
      </c>
      <c r="N230">
        <f>COUNTIF(N$13:N$192,31)</f>
        <v>0</v>
      </c>
      <c r="Q230">
        <f>COUNTIF(Q$13:Q$192,31)</f>
        <v>0</v>
      </c>
      <c r="W230">
        <f t="shared" si="16"/>
        <v>0</v>
      </c>
    </row>
    <row r="231" spans="7:23" ht="14.25" hidden="1">
      <c r="G231">
        <v>32</v>
      </c>
      <c r="H231">
        <f>COUNTIF(H$13:H$192,32)</f>
        <v>0</v>
      </c>
      <c r="I231">
        <f>COUNTIF(I$13:I$192,31)</f>
        <v>0</v>
      </c>
      <c r="J231">
        <f>COUNTIF(J$13:J$192,31)</f>
        <v>0</v>
      </c>
      <c r="K231">
        <f>COUNTIF(K$13:K$192,32)</f>
        <v>0</v>
      </c>
      <c r="N231">
        <f>COUNTIF(N$13:N$192,32)</f>
        <v>0</v>
      </c>
      <c r="Q231">
        <f>COUNTIF(Q$13:Q$192,32)</f>
        <v>0</v>
      </c>
      <c r="R231" s="210"/>
      <c r="W231">
        <f t="shared" si="16"/>
        <v>0</v>
      </c>
    </row>
    <row r="232" spans="17:23" ht="14.25" hidden="1">
      <c r="Q232" t="s">
        <v>148</v>
      </c>
      <c r="R232" s="210" t="s">
        <v>151</v>
      </c>
      <c r="W232" s="253">
        <f>SUM(W200:W203,W205)</f>
        <v>0</v>
      </c>
    </row>
    <row r="233" spans="17:23" ht="14.25" hidden="1">
      <c r="Q233" t="s">
        <v>149</v>
      </c>
      <c r="R233" s="210" t="s">
        <v>151</v>
      </c>
      <c r="W233" s="253">
        <f>SUM(W206:W211,W213:W216)</f>
        <v>0</v>
      </c>
    </row>
    <row r="234" spans="17:23" ht="14.25" hidden="1">
      <c r="Q234" t="s">
        <v>150</v>
      </c>
      <c r="R234" s="210" t="s">
        <v>151</v>
      </c>
      <c r="W234" s="253">
        <f>SUM(W217:W221,W224:W231)</f>
        <v>0</v>
      </c>
    </row>
    <row r="235" ht="14.25">
      <c r="R235" s="210"/>
    </row>
  </sheetData>
  <sheetProtection sheet="1" objects="1" scenarios="1"/>
  <mergeCells count="5">
    <mergeCell ref="J9:M9"/>
    <mergeCell ref="E10:G10"/>
    <mergeCell ref="H9:I9"/>
    <mergeCell ref="E8:G8"/>
    <mergeCell ref="E9:G9"/>
  </mergeCells>
  <conditionalFormatting sqref="H8 E8:E9">
    <cfRule type="cellIs" priority="1" dxfId="10" operator="equal" stopIfTrue="1">
      <formula>0</formula>
    </cfRule>
  </conditionalFormatting>
  <conditionalFormatting sqref="A13:A192">
    <cfRule type="cellIs" priority="2" dxfId="11" operator="greaterThanOrEqual" stopIfTrue="1">
      <formula>2</formula>
    </cfRule>
    <cfRule type="cellIs" priority="3" dxfId="0" operator="equal" stopIfTrue="1">
      <formula>0</formula>
    </cfRule>
  </conditionalFormatting>
  <dataValidations count="9">
    <dataValidation allowBlank="1" showInputMessage="1" showErrorMessage="1" imeMode="off" sqref="J9:M9 V13:V192 S13:S192 Q9:S9 P13:P192 J13:J192 F13:F192 B13:C192 M13:M192"/>
    <dataValidation allowBlank="1" showInputMessage="1" showErrorMessage="1" imeMode="hiragana" sqref="D13:D192"/>
    <dataValidation allowBlank="1" showInputMessage="1" showErrorMessage="1" imeMode="halfKatakana" sqref="E13:E192"/>
    <dataValidation allowBlank="1" showErrorMessage="1" prompt="D列の選手名登録欄に同一選手か゜二重に入力されますと、セルが赤色に変わりますので、選手名の訂正をしてください。ただし、完全な同姓同名の場合は赤色になってもかまいません。" imeMode="off" sqref="A13:A192"/>
    <dataValidation type="list" allowBlank="1" showInputMessage="1" showErrorMessage="1" sqref="G13:G192">
      <formula1>学校名</formula1>
    </dataValidation>
    <dataValidation errorStyle="warning" allowBlank="1" error="&#10;" imeMode="off" sqref="I13:I192 U13:U192 R13:R192 O13:O192 L13:L192"/>
    <dataValidation allowBlank="1" showInputMessage="1" showErrorMessage="1" promptTitle="都道府県名" prompt="自動入力します。" sqref="E5"/>
    <dataValidation allowBlank="1" showErrorMessage="1" imeMode="off" sqref="N13:N192 Q13:Q192 T13:T192 K13:K192 H13:H192"/>
    <dataValidation allowBlank="1" showErrorMessage="1" imeMode="hiragana" sqref="E10:G10"/>
  </dataValidations>
  <printOptions/>
  <pageMargins left="0.46" right="0.13" top="0.36" bottom="0.73" header="0.21" footer="0.5118110236220472"/>
  <pageSetup horizontalDpi="600" verticalDpi="600" orientation="portrait" paperSize="9" scale="55" r:id="rId4"/>
  <headerFooter alignWithMargins="0">
    <oddHeader>&amp;RNo &amp;P</oddHeader>
  </headerFooter>
  <rowBreaks count="2" manualBreakCount="2">
    <brk id="65" min="1" max="18" man="1"/>
    <brk id="177" min="1" max="12" man="1"/>
  </rowBreaks>
  <drawing r:id="rId3"/>
  <legacyDrawing r:id="rId2"/>
</worksheet>
</file>

<file path=xl/worksheets/sheet3.xml><?xml version="1.0" encoding="utf-8"?>
<worksheet xmlns="http://schemas.openxmlformats.org/spreadsheetml/2006/main" xmlns:r="http://schemas.openxmlformats.org/officeDocument/2006/relationships">
  <dimension ref="A1:X231"/>
  <sheetViews>
    <sheetView showZeros="0" zoomScale="75" zoomScaleNormal="75" zoomScalePageLayoutView="0" workbookViewId="0" topLeftCell="A1">
      <selection activeCell="F15" sqref="F15"/>
    </sheetView>
  </sheetViews>
  <sheetFormatPr defaultColWidth="8.796875" defaultRowHeight="15"/>
  <cols>
    <col min="1" max="1" width="6.19921875" style="0" customWidth="1"/>
    <col min="2" max="2" width="8.19921875" style="1" bestFit="1" customWidth="1"/>
    <col min="3" max="3" width="8.5" style="1" customWidth="1"/>
    <col min="4" max="5" width="16.59765625" style="0" customWidth="1"/>
    <col min="6" max="6" width="5.19921875" style="0" bestFit="1" customWidth="1"/>
    <col min="7" max="7" width="13.8984375" style="0" customWidth="1"/>
    <col min="8" max="8" width="10.8984375" style="0" customWidth="1"/>
    <col min="9" max="9" width="10.69921875" style="0" customWidth="1"/>
    <col min="10" max="10" width="5.69921875" style="0" hidden="1" customWidth="1"/>
    <col min="11" max="11" width="10.8984375" style="0" customWidth="1"/>
    <col min="12" max="12" width="10.69921875" style="0" customWidth="1"/>
    <col min="13" max="13" width="5.69921875" style="0" hidden="1" customWidth="1"/>
    <col min="14" max="14" width="10.8984375" style="0" customWidth="1"/>
    <col min="15" max="15" width="10.69921875" style="0" customWidth="1"/>
    <col min="16" max="16" width="5.69921875" style="0" hidden="1" customWidth="1"/>
    <col min="17" max="17" width="10.8984375" style="0" customWidth="1"/>
    <col min="18" max="18" width="10.69921875" style="0" customWidth="1"/>
    <col min="19" max="19" width="5.69921875" style="0" hidden="1" customWidth="1"/>
    <col min="20" max="20" width="10.8984375" style="0" hidden="1" customWidth="1"/>
    <col min="21" max="21" width="10.69921875" style="0" hidden="1" customWidth="1"/>
    <col min="22" max="22" width="5.69921875" style="0" hidden="1" customWidth="1"/>
    <col min="23" max="23" width="11.8984375" style="0" customWidth="1"/>
    <col min="24" max="24" width="10.09765625" style="0" customWidth="1"/>
  </cols>
  <sheetData>
    <row r="1" spans="2:22" ht="31.5">
      <c r="B1" s="187" t="str">
        <f>'所属等一覧'!B1</f>
        <v>第69回　出雲陸上競技大会</v>
      </c>
      <c r="C1" s="17"/>
      <c r="D1" s="5"/>
      <c r="E1" s="5"/>
      <c r="F1" s="9"/>
      <c r="G1" s="29"/>
      <c r="H1" s="9"/>
      <c r="I1" s="9"/>
      <c r="J1" s="9"/>
      <c r="K1" s="9"/>
      <c r="L1" s="9"/>
      <c r="M1" s="9"/>
      <c r="N1" s="9"/>
      <c r="O1" s="9"/>
      <c r="P1" s="9"/>
      <c r="Q1" s="9"/>
      <c r="R1" s="9"/>
      <c r="S1" s="9"/>
      <c r="T1" s="9"/>
      <c r="U1" s="9"/>
      <c r="V1" s="9"/>
    </row>
    <row r="2" spans="2:22" ht="9.75" customHeight="1">
      <c r="B2" s="77"/>
      <c r="C2" s="77"/>
      <c r="D2" s="29"/>
      <c r="E2" s="29"/>
      <c r="F2" s="29"/>
      <c r="G2" s="29"/>
      <c r="H2" s="29"/>
      <c r="I2" s="29"/>
      <c r="J2" s="29"/>
      <c r="K2" s="29"/>
      <c r="L2" s="29"/>
      <c r="M2" s="29"/>
      <c r="N2" s="29"/>
      <c r="O2" s="29"/>
      <c r="P2" s="29"/>
      <c r="Q2" s="29"/>
      <c r="R2" s="29"/>
      <c r="S2" s="29"/>
      <c r="T2" s="29"/>
      <c r="U2" s="29"/>
      <c r="V2" s="29"/>
    </row>
    <row r="3" spans="2:22" ht="31.5">
      <c r="B3" s="82" t="s">
        <v>129</v>
      </c>
      <c r="D3" s="29"/>
      <c r="F3" s="40"/>
      <c r="G3" s="29"/>
      <c r="H3" s="40"/>
      <c r="I3" s="40"/>
      <c r="J3" s="40"/>
      <c r="K3" s="40"/>
      <c r="L3" s="40"/>
      <c r="M3" s="40"/>
      <c r="N3" s="40"/>
      <c r="O3" s="40"/>
      <c r="P3" s="40"/>
      <c r="Q3" s="40"/>
      <c r="R3" s="40"/>
      <c r="S3" s="40"/>
      <c r="T3" s="40"/>
      <c r="U3" s="40"/>
      <c r="V3" s="40"/>
    </row>
    <row r="4" spans="2:22" ht="13.5" customHeight="1">
      <c r="B4" s="77"/>
      <c r="C4" s="77"/>
      <c r="D4" s="29"/>
      <c r="E4" s="8"/>
      <c r="F4" s="8"/>
      <c r="G4" s="29"/>
      <c r="H4" s="8"/>
      <c r="I4" s="8"/>
      <c r="J4" s="8"/>
      <c r="K4" s="8"/>
      <c r="L4" s="8"/>
      <c r="M4" s="8"/>
      <c r="N4" s="8"/>
      <c r="O4" s="8"/>
      <c r="P4" s="8"/>
      <c r="Q4" s="8"/>
      <c r="R4" s="8"/>
      <c r="S4" s="8"/>
      <c r="T4" s="8"/>
      <c r="U4" s="8"/>
      <c r="V4" s="8"/>
    </row>
    <row r="5" spans="2:22" ht="23.25">
      <c r="B5" s="77"/>
      <c r="C5" s="77"/>
      <c r="D5" s="159"/>
      <c r="E5" s="160"/>
      <c r="F5" s="161"/>
      <c r="G5" s="162"/>
      <c r="H5" s="163"/>
      <c r="I5" s="163"/>
      <c r="J5" s="163"/>
      <c r="K5" s="163"/>
      <c r="L5" s="163"/>
      <c r="M5" s="163"/>
      <c r="N5" s="121"/>
      <c r="O5" s="78"/>
      <c r="P5" s="78"/>
      <c r="Q5" s="163"/>
      <c r="R5" s="163"/>
      <c r="S5" s="163"/>
      <c r="T5" s="121"/>
      <c r="U5" s="78"/>
      <c r="V5" s="78"/>
    </row>
    <row r="6" spans="2:22" ht="23.25">
      <c r="B6" s="77"/>
      <c r="C6" s="77"/>
      <c r="D6" s="162"/>
      <c r="E6" s="164"/>
      <c r="F6" s="165"/>
      <c r="G6" s="162"/>
      <c r="H6" s="166"/>
      <c r="I6" s="167"/>
      <c r="J6" s="167"/>
      <c r="K6" s="167"/>
      <c r="L6" s="167"/>
      <c r="M6" s="167"/>
      <c r="N6" s="122"/>
      <c r="O6" s="13"/>
      <c r="P6" s="13"/>
      <c r="Q6" s="167"/>
      <c r="R6" s="167"/>
      <c r="S6" s="167"/>
      <c r="T6" s="122"/>
      <c r="U6" s="13"/>
      <c r="V6" s="13"/>
    </row>
    <row r="7" spans="2:22" ht="23.25">
      <c r="B7" s="77"/>
      <c r="C7" s="77"/>
      <c r="D7" s="162"/>
      <c r="E7" s="160"/>
      <c r="F7" s="125"/>
      <c r="G7" s="79"/>
      <c r="H7" s="163"/>
      <c r="I7" s="161"/>
      <c r="J7" s="163"/>
      <c r="K7" s="163"/>
      <c r="L7" s="163"/>
      <c r="M7" s="163"/>
      <c r="N7" s="121"/>
      <c r="O7" s="14"/>
      <c r="P7" s="14"/>
      <c r="Q7" s="163"/>
      <c r="R7" s="163"/>
      <c r="S7" s="163"/>
      <c r="T7" s="121"/>
      <c r="U7" s="14"/>
      <c r="V7" s="14"/>
    </row>
    <row r="8" spans="2:22" ht="26.25">
      <c r="B8" s="77"/>
      <c r="C8" s="77"/>
      <c r="D8" s="168"/>
      <c r="E8" s="312"/>
      <c r="F8" s="312"/>
      <c r="G8" s="312"/>
      <c r="H8" s="169"/>
      <c r="I8" s="168"/>
      <c r="J8" s="168"/>
      <c r="K8" s="168"/>
      <c r="L8" s="168"/>
      <c r="M8" s="168"/>
      <c r="N8" s="10"/>
      <c r="O8" s="10"/>
      <c r="P8" s="10"/>
      <c r="Q8" s="168"/>
      <c r="R8" s="168"/>
      <c r="S8" s="168"/>
      <c r="T8" s="10"/>
      <c r="U8" s="10"/>
      <c r="V8" s="10"/>
    </row>
    <row r="9" spans="2:22" ht="26.25" customHeight="1">
      <c r="B9" s="77"/>
      <c r="C9" s="77"/>
      <c r="D9" s="170"/>
      <c r="E9" s="313"/>
      <c r="F9" s="313"/>
      <c r="G9" s="313"/>
      <c r="H9" s="311"/>
      <c r="I9" s="311"/>
      <c r="J9" s="309"/>
      <c r="K9" s="309"/>
      <c r="L9" s="309"/>
      <c r="M9" s="309"/>
      <c r="N9" s="3"/>
      <c r="O9" s="10"/>
      <c r="P9" s="10"/>
      <c r="Q9" s="10"/>
      <c r="R9" s="10"/>
      <c r="S9" s="10"/>
      <c r="T9" s="3"/>
      <c r="U9" s="10"/>
      <c r="V9" s="10"/>
    </row>
    <row r="10" spans="2:22" ht="26.25" customHeight="1">
      <c r="B10" s="77"/>
      <c r="C10" s="77"/>
      <c r="D10" s="170"/>
      <c r="E10" s="310"/>
      <c r="F10" s="310"/>
      <c r="G10" s="310"/>
      <c r="H10" s="171"/>
      <c r="I10" s="172"/>
      <c r="J10" s="123"/>
      <c r="K10" s="123"/>
      <c r="L10" s="123"/>
      <c r="M10" s="123"/>
      <c r="N10" s="123"/>
      <c r="O10" s="10"/>
      <c r="P10" s="10"/>
      <c r="Q10" s="123"/>
      <c r="R10" s="123"/>
      <c r="S10" s="123"/>
      <c r="T10" s="123"/>
      <c r="U10" s="10"/>
      <c r="V10" s="10"/>
    </row>
    <row r="11" spans="2:22" ht="15.75" thickBot="1">
      <c r="B11" s="77"/>
      <c r="C11" s="77"/>
      <c r="D11" s="29"/>
      <c r="E11" s="29"/>
      <c r="F11" s="29"/>
      <c r="G11" s="29"/>
      <c r="H11" s="29"/>
      <c r="I11" s="29"/>
      <c r="J11" s="29"/>
      <c r="K11" s="29"/>
      <c r="L11" s="29"/>
      <c r="M11" s="29"/>
      <c r="N11" s="29"/>
      <c r="O11" s="29"/>
      <c r="P11" s="29"/>
      <c r="Q11" s="29"/>
      <c r="R11" s="29"/>
      <c r="S11" s="29"/>
      <c r="T11" s="29"/>
      <c r="U11" s="29"/>
      <c r="V11" s="29"/>
    </row>
    <row r="12" spans="2:23" ht="15.75" thickBot="1">
      <c r="B12" s="12" t="s">
        <v>43</v>
      </c>
      <c r="C12" s="126" t="s">
        <v>68</v>
      </c>
      <c r="D12" s="11" t="s">
        <v>44</v>
      </c>
      <c r="E12" s="11" t="s">
        <v>45</v>
      </c>
      <c r="F12" s="4" t="s">
        <v>46</v>
      </c>
      <c r="G12" s="16" t="s">
        <v>179</v>
      </c>
      <c r="H12" s="15" t="s">
        <v>47</v>
      </c>
      <c r="I12" s="18" t="s">
        <v>4</v>
      </c>
      <c r="J12" s="19" t="s">
        <v>48</v>
      </c>
      <c r="K12" s="15" t="s">
        <v>49</v>
      </c>
      <c r="L12" s="18" t="s">
        <v>4</v>
      </c>
      <c r="M12" s="19" t="s">
        <v>48</v>
      </c>
      <c r="N12" s="15" t="s">
        <v>50</v>
      </c>
      <c r="O12" s="18" t="s">
        <v>4</v>
      </c>
      <c r="P12" s="19" t="s">
        <v>48</v>
      </c>
      <c r="Q12" s="15" t="s">
        <v>127</v>
      </c>
      <c r="R12" s="19" t="s">
        <v>4</v>
      </c>
      <c r="S12" s="188" t="s">
        <v>48</v>
      </c>
      <c r="T12" s="15" t="s">
        <v>128</v>
      </c>
      <c r="U12" s="18" t="s">
        <v>4</v>
      </c>
      <c r="V12" s="19" t="s">
        <v>48</v>
      </c>
      <c r="W12" s="185"/>
    </row>
    <row r="13" spans="1:22" ht="18" customHeight="1">
      <c r="A13" s="27">
        <f aca="true" t="shared" si="0" ref="A13:A76">IF(D13="",0,COUNTIF($D$13:$D$192,D13))</f>
        <v>0</v>
      </c>
      <c r="B13" s="28">
        <v>1</v>
      </c>
      <c r="C13" s="151"/>
      <c r="D13" s="88"/>
      <c r="E13" s="41">
        <f>IF(D13="","",ASC(PHONETIC(D13)))</f>
      </c>
      <c r="F13" s="47"/>
      <c r="G13" s="68">
        <f>IF(D13="","",'所属等一覧'!$C$9)</f>
      </c>
      <c r="H13" s="48"/>
      <c r="I13" s="84"/>
      <c r="J13" s="49"/>
      <c r="K13" s="48"/>
      <c r="L13" s="84"/>
      <c r="M13" s="49"/>
      <c r="N13" s="48"/>
      <c r="O13" s="84"/>
      <c r="P13" s="49"/>
      <c r="Q13" s="48"/>
      <c r="R13" s="193"/>
      <c r="S13" s="189"/>
      <c r="T13" s="48"/>
      <c r="U13" s="84"/>
      <c r="V13" s="181"/>
    </row>
    <row r="14" spans="1:22" ht="18" customHeight="1">
      <c r="A14" s="27">
        <f t="shared" si="0"/>
        <v>0</v>
      </c>
      <c r="B14" s="42">
        <f aca="true" t="shared" si="1" ref="B14:B77">IF(D14="","",B13+1)</f>
      </c>
      <c r="C14" s="152"/>
      <c r="D14" s="89"/>
      <c r="E14" s="55">
        <f aca="true" t="shared" si="2" ref="E14:E77">IF(D14="","",ASC(PHONETIC(D14)))</f>
      </c>
      <c r="F14" s="50"/>
      <c r="G14" s="69">
        <f>IF(D14="","",'所属等一覧'!$C$9)</f>
      </c>
      <c r="H14" s="52"/>
      <c r="I14" s="85"/>
      <c r="J14" s="53"/>
      <c r="K14" s="52"/>
      <c r="L14" s="85"/>
      <c r="M14" s="53"/>
      <c r="N14" s="52"/>
      <c r="O14" s="85"/>
      <c r="P14" s="53"/>
      <c r="Q14" s="52"/>
      <c r="R14" s="194"/>
      <c r="S14" s="190"/>
      <c r="T14" s="52"/>
      <c r="U14" s="85"/>
      <c r="V14" s="182"/>
    </row>
    <row r="15" spans="1:22" ht="18" customHeight="1">
      <c r="A15" s="27">
        <f t="shared" si="0"/>
        <v>0</v>
      </c>
      <c r="B15" s="43">
        <f t="shared" si="1"/>
      </c>
      <c r="C15" s="153"/>
      <c r="D15" s="90"/>
      <c r="E15" s="55">
        <f t="shared" si="2"/>
      </c>
      <c r="F15" s="54"/>
      <c r="G15" s="70">
        <f>IF(D15="","",'所属等一覧'!$C$9)</f>
      </c>
      <c r="H15" s="56"/>
      <c r="I15" s="86"/>
      <c r="J15" s="57"/>
      <c r="K15" s="56"/>
      <c r="L15" s="86"/>
      <c r="M15" s="57"/>
      <c r="N15" s="56"/>
      <c r="O15" s="86"/>
      <c r="P15" s="57"/>
      <c r="Q15" s="56"/>
      <c r="R15" s="195"/>
      <c r="S15" s="191"/>
      <c r="T15" s="56"/>
      <c r="U15" s="86"/>
      <c r="V15" s="183"/>
    </row>
    <row r="16" spans="1:22" ht="18" customHeight="1">
      <c r="A16" s="27">
        <f t="shared" si="0"/>
        <v>0</v>
      </c>
      <c r="B16" s="42">
        <f t="shared" si="1"/>
      </c>
      <c r="C16" s="152"/>
      <c r="D16" s="91"/>
      <c r="E16" s="51">
        <f t="shared" si="2"/>
      </c>
      <c r="F16" s="50"/>
      <c r="G16" s="69">
        <f>IF(D16="","",'所属等一覧'!$C$9)</f>
      </c>
      <c r="H16" s="52"/>
      <c r="I16" s="85"/>
      <c r="J16" s="53"/>
      <c r="K16" s="52"/>
      <c r="L16" s="85"/>
      <c r="M16" s="53"/>
      <c r="N16" s="52"/>
      <c r="O16" s="85"/>
      <c r="P16" s="53"/>
      <c r="Q16" s="52"/>
      <c r="R16" s="194"/>
      <c r="S16" s="190"/>
      <c r="T16" s="52"/>
      <c r="U16" s="85"/>
      <c r="V16" s="182"/>
    </row>
    <row r="17" spans="1:22" ht="18" customHeight="1" thickBot="1">
      <c r="A17" s="27">
        <f t="shared" si="0"/>
        <v>0</v>
      </c>
      <c r="B17" s="44">
        <f t="shared" si="1"/>
      </c>
      <c r="C17" s="154"/>
      <c r="D17" s="92"/>
      <c r="E17" s="59">
        <f t="shared" si="2"/>
      </c>
      <c r="F17" s="58"/>
      <c r="G17" s="71">
        <f>IF(D17="","",'所属等一覧'!$C$9)</f>
      </c>
      <c r="H17" s="60"/>
      <c r="I17" s="87"/>
      <c r="J17" s="61"/>
      <c r="K17" s="60"/>
      <c r="L17" s="87"/>
      <c r="M17" s="61"/>
      <c r="N17" s="60"/>
      <c r="O17" s="87"/>
      <c r="P17" s="61"/>
      <c r="Q17" s="60"/>
      <c r="R17" s="196"/>
      <c r="S17" s="192"/>
      <c r="T17" s="60"/>
      <c r="U17" s="87"/>
      <c r="V17" s="184"/>
    </row>
    <row r="18" spans="1:22" ht="18" customHeight="1">
      <c r="A18" s="27">
        <f t="shared" si="0"/>
        <v>0</v>
      </c>
      <c r="B18" s="45">
        <f t="shared" si="1"/>
      </c>
      <c r="C18" s="151"/>
      <c r="D18" s="88"/>
      <c r="E18" s="41">
        <f t="shared" si="2"/>
      </c>
      <c r="F18" s="47"/>
      <c r="G18" s="127">
        <f>IF(D18="","",'所属等一覧'!$C$9)</f>
      </c>
      <c r="H18" s="48"/>
      <c r="I18" s="84"/>
      <c r="J18" s="49"/>
      <c r="K18" s="48"/>
      <c r="L18" s="84"/>
      <c r="M18" s="49"/>
      <c r="N18" s="48"/>
      <c r="O18" s="84"/>
      <c r="P18" s="49"/>
      <c r="Q18" s="48"/>
      <c r="R18" s="193"/>
      <c r="S18" s="189"/>
      <c r="T18" s="48"/>
      <c r="U18" s="84"/>
      <c r="V18" s="181"/>
    </row>
    <row r="19" spans="1:22" ht="18" customHeight="1">
      <c r="A19" s="27">
        <f t="shared" si="0"/>
        <v>0</v>
      </c>
      <c r="B19" s="42">
        <f t="shared" si="1"/>
      </c>
      <c r="C19" s="152"/>
      <c r="D19" s="89"/>
      <c r="E19" s="51">
        <f t="shared" si="2"/>
      </c>
      <c r="F19" s="50"/>
      <c r="G19" s="128">
        <f>IF(D19="","",'所属等一覧'!$C$9)</f>
      </c>
      <c r="H19" s="52"/>
      <c r="I19" s="85"/>
      <c r="J19" s="53"/>
      <c r="K19" s="52"/>
      <c r="L19" s="85"/>
      <c r="M19" s="53"/>
      <c r="N19" s="52"/>
      <c r="O19" s="85"/>
      <c r="P19" s="53"/>
      <c r="Q19" s="52"/>
      <c r="R19" s="194"/>
      <c r="S19" s="190"/>
      <c r="T19" s="52"/>
      <c r="U19" s="85"/>
      <c r="V19" s="182"/>
    </row>
    <row r="20" spans="1:22" ht="18" customHeight="1">
      <c r="A20" s="27">
        <f t="shared" si="0"/>
        <v>0</v>
      </c>
      <c r="B20" s="43">
        <f t="shared" si="1"/>
      </c>
      <c r="C20" s="153"/>
      <c r="D20" s="90"/>
      <c r="E20" s="55">
        <f t="shared" si="2"/>
      </c>
      <c r="F20" s="54"/>
      <c r="G20" s="129">
        <f>IF(D20="","",'所属等一覧'!$C$9)</f>
      </c>
      <c r="H20" s="56"/>
      <c r="I20" s="86"/>
      <c r="J20" s="57"/>
      <c r="K20" s="56"/>
      <c r="L20" s="86"/>
      <c r="M20" s="57"/>
      <c r="N20" s="56"/>
      <c r="O20" s="86"/>
      <c r="P20" s="57"/>
      <c r="Q20" s="56"/>
      <c r="R20" s="195"/>
      <c r="S20" s="191"/>
      <c r="T20" s="56"/>
      <c r="U20" s="86"/>
      <c r="V20" s="183"/>
    </row>
    <row r="21" spans="1:22" ht="18" customHeight="1">
      <c r="A21" s="27">
        <f t="shared" si="0"/>
        <v>0</v>
      </c>
      <c r="B21" s="42">
        <f t="shared" si="1"/>
      </c>
      <c r="C21" s="152"/>
      <c r="D21" s="91"/>
      <c r="E21" s="51">
        <f t="shared" si="2"/>
      </c>
      <c r="F21" s="50"/>
      <c r="G21" s="128">
        <f>IF(D21="","",'所属等一覧'!$C$9)</f>
      </c>
      <c r="H21" s="52"/>
      <c r="I21" s="85"/>
      <c r="J21" s="53"/>
      <c r="K21" s="52"/>
      <c r="L21" s="85"/>
      <c r="M21" s="53"/>
      <c r="N21" s="52"/>
      <c r="O21" s="85"/>
      <c r="P21" s="53"/>
      <c r="Q21" s="52"/>
      <c r="R21" s="194"/>
      <c r="S21" s="190"/>
      <c r="T21" s="52"/>
      <c r="U21" s="85"/>
      <c r="V21" s="182"/>
    </row>
    <row r="22" spans="1:22" ht="18" customHeight="1" thickBot="1">
      <c r="A22" s="27">
        <f t="shared" si="0"/>
        <v>0</v>
      </c>
      <c r="B22" s="44">
        <f t="shared" si="1"/>
      </c>
      <c r="C22" s="154"/>
      <c r="D22" s="92"/>
      <c r="E22" s="59">
        <f t="shared" si="2"/>
      </c>
      <c r="F22" s="58"/>
      <c r="G22" s="130">
        <f>IF(D22="","",'所属等一覧'!$C$9)</f>
      </c>
      <c r="H22" s="60"/>
      <c r="I22" s="87"/>
      <c r="J22" s="61"/>
      <c r="K22" s="60"/>
      <c r="L22" s="87"/>
      <c r="M22" s="61"/>
      <c r="N22" s="60"/>
      <c r="O22" s="87"/>
      <c r="P22" s="61"/>
      <c r="Q22" s="60"/>
      <c r="R22" s="196"/>
      <c r="S22" s="192"/>
      <c r="T22" s="60"/>
      <c r="U22" s="87"/>
      <c r="V22" s="184"/>
    </row>
    <row r="23" spans="1:22" ht="18" customHeight="1">
      <c r="A23" s="27">
        <f t="shared" si="0"/>
        <v>0</v>
      </c>
      <c r="B23" s="45">
        <f t="shared" si="1"/>
      </c>
      <c r="C23" s="151"/>
      <c r="D23" s="88"/>
      <c r="E23" s="41">
        <f t="shared" si="2"/>
      </c>
      <c r="F23" s="47"/>
      <c r="G23" s="127">
        <f>IF(D23="","",'所属等一覧'!$C$9)</f>
      </c>
      <c r="H23" s="48"/>
      <c r="I23" s="84"/>
      <c r="J23" s="49"/>
      <c r="K23" s="48"/>
      <c r="L23" s="84"/>
      <c r="M23" s="49"/>
      <c r="N23" s="48"/>
      <c r="O23" s="84"/>
      <c r="P23" s="49"/>
      <c r="Q23" s="48"/>
      <c r="R23" s="193"/>
      <c r="S23" s="189"/>
      <c r="T23" s="48"/>
      <c r="U23" s="84"/>
      <c r="V23" s="181"/>
    </row>
    <row r="24" spans="1:22" ht="18" customHeight="1">
      <c r="A24" s="27">
        <f t="shared" si="0"/>
        <v>0</v>
      </c>
      <c r="B24" s="42">
        <f t="shared" si="1"/>
      </c>
      <c r="C24" s="152"/>
      <c r="D24" s="91"/>
      <c r="E24" s="51">
        <f t="shared" si="2"/>
      </c>
      <c r="F24" s="50"/>
      <c r="G24" s="128">
        <f>IF(D24="","",'所属等一覧'!$C$9)</f>
      </c>
      <c r="H24" s="52"/>
      <c r="I24" s="85"/>
      <c r="J24" s="53"/>
      <c r="K24" s="52"/>
      <c r="L24" s="85"/>
      <c r="M24" s="53"/>
      <c r="N24" s="52"/>
      <c r="O24" s="85"/>
      <c r="P24" s="53"/>
      <c r="Q24" s="52"/>
      <c r="R24" s="194"/>
      <c r="S24" s="190"/>
      <c r="T24" s="52"/>
      <c r="U24" s="85"/>
      <c r="V24" s="182"/>
    </row>
    <row r="25" spans="1:22" ht="18" customHeight="1">
      <c r="A25" s="27">
        <f t="shared" si="0"/>
        <v>0</v>
      </c>
      <c r="B25" s="43">
        <f t="shared" si="1"/>
      </c>
      <c r="C25" s="153"/>
      <c r="D25" s="90"/>
      <c r="E25" s="55">
        <f t="shared" si="2"/>
      </c>
      <c r="F25" s="54"/>
      <c r="G25" s="129">
        <f>IF(D25="","",'所属等一覧'!$C$9)</f>
      </c>
      <c r="H25" s="56"/>
      <c r="I25" s="86"/>
      <c r="J25" s="57"/>
      <c r="K25" s="56"/>
      <c r="L25" s="86"/>
      <c r="M25" s="57"/>
      <c r="N25" s="56"/>
      <c r="O25" s="86"/>
      <c r="P25" s="57"/>
      <c r="Q25" s="56"/>
      <c r="R25" s="195"/>
      <c r="S25" s="191"/>
      <c r="T25" s="56"/>
      <c r="U25" s="86"/>
      <c r="V25" s="183"/>
    </row>
    <row r="26" spans="1:22" ht="18" customHeight="1">
      <c r="A26" s="27">
        <f t="shared" si="0"/>
        <v>0</v>
      </c>
      <c r="B26" s="42">
        <f t="shared" si="1"/>
      </c>
      <c r="C26" s="152"/>
      <c r="D26" s="91"/>
      <c r="E26" s="51">
        <f t="shared" si="2"/>
      </c>
      <c r="F26" s="50"/>
      <c r="G26" s="128">
        <f>IF(D26="","",'所属等一覧'!$C$9)</f>
      </c>
      <c r="H26" s="52"/>
      <c r="I26" s="85"/>
      <c r="J26" s="53"/>
      <c r="K26" s="52"/>
      <c r="L26" s="85"/>
      <c r="M26" s="53"/>
      <c r="N26" s="52"/>
      <c r="O26" s="85"/>
      <c r="P26" s="53"/>
      <c r="Q26" s="52"/>
      <c r="R26" s="194"/>
      <c r="S26" s="190"/>
      <c r="T26" s="52"/>
      <c r="U26" s="85"/>
      <c r="V26" s="182"/>
    </row>
    <row r="27" spans="1:22" ht="18" customHeight="1" thickBot="1">
      <c r="A27" s="27">
        <f t="shared" si="0"/>
        <v>0</v>
      </c>
      <c r="B27" s="44">
        <f t="shared" si="1"/>
      </c>
      <c r="C27" s="154"/>
      <c r="D27" s="92"/>
      <c r="E27" s="59">
        <f t="shared" si="2"/>
      </c>
      <c r="F27" s="58"/>
      <c r="G27" s="130">
        <f>IF(D27="","",'所属等一覧'!$C$9)</f>
      </c>
      <c r="H27" s="60"/>
      <c r="I27" s="87"/>
      <c r="J27" s="61"/>
      <c r="K27" s="60"/>
      <c r="L27" s="87"/>
      <c r="M27" s="61"/>
      <c r="N27" s="60"/>
      <c r="O27" s="87"/>
      <c r="P27" s="61"/>
      <c r="Q27" s="60"/>
      <c r="R27" s="196"/>
      <c r="S27" s="192"/>
      <c r="T27" s="60"/>
      <c r="U27" s="87"/>
      <c r="V27" s="184"/>
    </row>
    <row r="28" spans="1:22" ht="18" customHeight="1">
      <c r="A28" s="27">
        <f t="shared" si="0"/>
        <v>0</v>
      </c>
      <c r="B28" s="45">
        <f t="shared" si="1"/>
      </c>
      <c r="C28" s="151"/>
      <c r="D28" s="88"/>
      <c r="E28" s="41">
        <f t="shared" si="2"/>
      </c>
      <c r="F28" s="47"/>
      <c r="G28" s="127">
        <f>IF(D28="","",'所属等一覧'!$C$9)</f>
      </c>
      <c r="H28" s="48"/>
      <c r="I28" s="84"/>
      <c r="J28" s="49"/>
      <c r="K28" s="48"/>
      <c r="L28" s="84"/>
      <c r="M28" s="49"/>
      <c r="N28" s="48"/>
      <c r="O28" s="84"/>
      <c r="P28" s="49"/>
      <c r="Q28" s="48"/>
      <c r="R28" s="193"/>
      <c r="S28" s="189"/>
      <c r="T28" s="48"/>
      <c r="U28" s="84"/>
      <c r="V28" s="181"/>
    </row>
    <row r="29" spans="1:22" ht="18" customHeight="1">
      <c r="A29" s="27">
        <f t="shared" si="0"/>
        <v>0</v>
      </c>
      <c r="B29" s="42">
        <f t="shared" si="1"/>
      </c>
      <c r="C29" s="152"/>
      <c r="D29" s="91"/>
      <c r="E29" s="51">
        <f t="shared" si="2"/>
      </c>
      <c r="F29" s="50"/>
      <c r="G29" s="128">
        <f>IF(D29="","",'所属等一覧'!$C$9)</f>
      </c>
      <c r="H29" s="52"/>
      <c r="I29" s="85"/>
      <c r="J29" s="53"/>
      <c r="K29" s="52"/>
      <c r="L29" s="85"/>
      <c r="M29" s="53"/>
      <c r="N29" s="52"/>
      <c r="O29" s="85"/>
      <c r="P29" s="53"/>
      <c r="Q29" s="52"/>
      <c r="R29" s="194"/>
      <c r="S29" s="190"/>
      <c r="T29" s="52"/>
      <c r="U29" s="85"/>
      <c r="V29" s="182"/>
    </row>
    <row r="30" spans="1:22" ht="18" customHeight="1">
      <c r="A30" s="27">
        <f t="shared" si="0"/>
        <v>0</v>
      </c>
      <c r="B30" s="43">
        <f t="shared" si="1"/>
      </c>
      <c r="C30" s="153"/>
      <c r="D30" s="93"/>
      <c r="E30" s="55">
        <f t="shared" si="2"/>
      </c>
      <c r="F30" s="54"/>
      <c r="G30" s="129">
        <f>IF(D30="","",'所属等一覧'!$C$9)</f>
      </c>
      <c r="H30" s="56"/>
      <c r="I30" s="86"/>
      <c r="J30" s="57"/>
      <c r="K30" s="56"/>
      <c r="L30" s="86"/>
      <c r="M30" s="57"/>
      <c r="N30" s="56"/>
      <c r="O30" s="86"/>
      <c r="P30" s="57"/>
      <c r="Q30" s="56"/>
      <c r="R30" s="195"/>
      <c r="S30" s="191"/>
      <c r="T30" s="56"/>
      <c r="U30" s="86"/>
      <c r="V30" s="183"/>
    </row>
    <row r="31" spans="1:22" ht="18" customHeight="1">
      <c r="A31" s="27">
        <f t="shared" si="0"/>
        <v>0</v>
      </c>
      <c r="B31" s="42">
        <f t="shared" si="1"/>
      </c>
      <c r="C31" s="152"/>
      <c r="D31" s="91"/>
      <c r="E31" s="51">
        <f t="shared" si="2"/>
      </c>
      <c r="F31" s="50"/>
      <c r="G31" s="128">
        <f>IF(D31="","",'所属等一覧'!$C$9)</f>
      </c>
      <c r="H31" s="52"/>
      <c r="I31" s="85"/>
      <c r="J31" s="53"/>
      <c r="K31" s="52"/>
      <c r="L31" s="85"/>
      <c r="M31" s="53"/>
      <c r="N31" s="52"/>
      <c r="O31" s="85"/>
      <c r="P31" s="53"/>
      <c r="Q31" s="52"/>
      <c r="R31" s="194"/>
      <c r="S31" s="190"/>
      <c r="T31" s="52"/>
      <c r="U31" s="85"/>
      <c r="V31" s="182"/>
    </row>
    <row r="32" spans="1:22" ht="18" customHeight="1" thickBot="1">
      <c r="A32" s="27">
        <f t="shared" si="0"/>
        <v>0</v>
      </c>
      <c r="B32" s="44">
        <f t="shared" si="1"/>
      </c>
      <c r="C32" s="154"/>
      <c r="D32" s="92"/>
      <c r="E32" s="59">
        <f t="shared" si="2"/>
      </c>
      <c r="F32" s="58"/>
      <c r="G32" s="130">
        <f>IF(D32="","",'所属等一覧'!$C$9)</f>
      </c>
      <c r="H32" s="60"/>
      <c r="I32" s="87"/>
      <c r="J32" s="61"/>
      <c r="K32" s="60"/>
      <c r="L32" s="87"/>
      <c r="M32" s="61"/>
      <c r="N32" s="60"/>
      <c r="O32" s="87"/>
      <c r="P32" s="61"/>
      <c r="Q32" s="60"/>
      <c r="R32" s="196"/>
      <c r="S32" s="192"/>
      <c r="T32" s="60"/>
      <c r="U32" s="87"/>
      <c r="V32" s="184"/>
    </row>
    <row r="33" spans="1:22" ht="18" customHeight="1">
      <c r="A33" s="27">
        <f t="shared" si="0"/>
        <v>0</v>
      </c>
      <c r="B33" s="45">
        <f t="shared" si="1"/>
      </c>
      <c r="C33" s="151"/>
      <c r="D33" s="88"/>
      <c r="E33" s="41">
        <f t="shared" si="2"/>
      </c>
      <c r="F33" s="47"/>
      <c r="G33" s="127">
        <f>IF(D33="","",'所属等一覧'!$C$9)</f>
      </c>
      <c r="H33" s="48"/>
      <c r="I33" s="84"/>
      <c r="J33" s="49"/>
      <c r="K33" s="48"/>
      <c r="L33" s="84"/>
      <c r="M33" s="49"/>
      <c r="N33" s="48"/>
      <c r="O33" s="84"/>
      <c r="P33" s="49"/>
      <c r="Q33" s="48"/>
      <c r="R33" s="193"/>
      <c r="S33" s="189"/>
      <c r="T33" s="48"/>
      <c r="U33" s="84"/>
      <c r="V33" s="181"/>
    </row>
    <row r="34" spans="1:22" ht="18" customHeight="1">
      <c r="A34" s="27">
        <f t="shared" si="0"/>
        <v>0</v>
      </c>
      <c r="B34" s="42">
        <f t="shared" si="1"/>
      </c>
      <c r="C34" s="152"/>
      <c r="D34" s="89"/>
      <c r="E34" s="51">
        <f t="shared" si="2"/>
      </c>
      <c r="F34" s="50"/>
      <c r="G34" s="128">
        <f>IF(D34="","",'所属等一覧'!$C$9)</f>
      </c>
      <c r="H34" s="52"/>
      <c r="I34" s="85"/>
      <c r="J34" s="53"/>
      <c r="K34" s="52"/>
      <c r="L34" s="85"/>
      <c r="M34" s="53"/>
      <c r="N34" s="52"/>
      <c r="O34" s="85"/>
      <c r="P34" s="53"/>
      <c r="Q34" s="52"/>
      <c r="R34" s="194"/>
      <c r="S34" s="190"/>
      <c r="T34" s="52"/>
      <c r="U34" s="85"/>
      <c r="V34" s="182"/>
    </row>
    <row r="35" spans="1:22" ht="18" customHeight="1">
      <c r="A35" s="27">
        <f t="shared" si="0"/>
        <v>0</v>
      </c>
      <c r="B35" s="43">
        <f t="shared" si="1"/>
      </c>
      <c r="C35" s="153"/>
      <c r="D35" s="90"/>
      <c r="E35" s="55">
        <f t="shared" si="2"/>
      </c>
      <c r="F35" s="54"/>
      <c r="G35" s="129">
        <f>IF(D35="","",'所属等一覧'!$C$9)</f>
      </c>
      <c r="H35" s="56"/>
      <c r="I35" s="86"/>
      <c r="J35" s="57"/>
      <c r="K35" s="56"/>
      <c r="L35" s="86"/>
      <c r="M35" s="57"/>
      <c r="N35" s="56"/>
      <c r="O35" s="86"/>
      <c r="P35" s="57"/>
      <c r="Q35" s="56"/>
      <c r="R35" s="195"/>
      <c r="S35" s="191"/>
      <c r="T35" s="56"/>
      <c r="U35" s="86"/>
      <c r="V35" s="183"/>
    </row>
    <row r="36" spans="1:22" ht="18" customHeight="1">
      <c r="A36" s="27">
        <f t="shared" si="0"/>
        <v>0</v>
      </c>
      <c r="B36" s="42">
        <f t="shared" si="1"/>
      </c>
      <c r="C36" s="152"/>
      <c r="D36" s="91"/>
      <c r="E36" s="51">
        <f t="shared" si="2"/>
      </c>
      <c r="F36" s="50"/>
      <c r="G36" s="128">
        <f>IF(D36="","",'所属等一覧'!$C$9)</f>
      </c>
      <c r="H36" s="52"/>
      <c r="I36" s="85"/>
      <c r="J36" s="53"/>
      <c r="K36" s="52"/>
      <c r="L36" s="85"/>
      <c r="M36" s="53"/>
      <c r="N36" s="52"/>
      <c r="O36" s="85"/>
      <c r="P36" s="53"/>
      <c r="Q36" s="52"/>
      <c r="R36" s="194"/>
      <c r="S36" s="190"/>
      <c r="T36" s="52"/>
      <c r="U36" s="85"/>
      <c r="V36" s="182"/>
    </row>
    <row r="37" spans="1:22" ht="18" customHeight="1" thickBot="1">
      <c r="A37" s="27">
        <f t="shared" si="0"/>
        <v>0</v>
      </c>
      <c r="B37" s="44">
        <f t="shared" si="1"/>
      </c>
      <c r="C37" s="154"/>
      <c r="D37" s="92"/>
      <c r="E37" s="59">
        <f t="shared" si="2"/>
      </c>
      <c r="F37" s="58"/>
      <c r="G37" s="130">
        <f>IF(D37="","",'所属等一覧'!$C$9)</f>
      </c>
      <c r="H37" s="60"/>
      <c r="I37" s="87"/>
      <c r="J37" s="61"/>
      <c r="K37" s="60"/>
      <c r="L37" s="87"/>
      <c r="M37" s="61"/>
      <c r="N37" s="60"/>
      <c r="O37" s="87"/>
      <c r="P37" s="61"/>
      <c r="Q37" s="60"/>
      <c r="R37" s="196"/>
      <c r="S37" s="192"/>
      <c r="T37" s="60"/>
      <c r="U37" s="87"/>
      <c r="V37" s="184"/>
    </row>
    <row r="38" spans="1:22" ht="18" customHeight="1">
      <c r="A38" s="27">
        <f t="shared" si="0"/>
        <v>0</v>
      </c>
      <c r="B38" s="45">
        <f t="shared" si="1"/>
      </c>
      <c r="C38" s="151"/>
      <c r="D38" s="88"/>
      <c r="E38" s="41">
        <f t="shared" si="2"/>
      </c>
      <c r="F38" s="47"/>
      <c r="G38" s="127">
        <f>IF(D38="","",'所属等一覧'!$C$9)</f>
      </c>
      <c r="H38" s="48"/>
      <c r="I38" s="84"/>
      <c r="J38" s="49"/>
      <c r="K38" s="48"/>
      <c r="L38" s="84"/>
      <c r="M38" s="49"/>
      <c r="N38" s="48"/>
      <c r="O38" s="84"/>
      <c r="P38" s="49"/>
      <c r="Q38" s="48"/>
      <c r="R38" s="193"/>
      <c r="S38" s="189"/>
      <c r="T38" s="48"/>
      <c r="U38" s="84"/>
      <c r="V38" s="181"/>
    </row>
    <row r="39" spans="1:22" ht="18" customHeight="1">
      <c r="A39" s="27">
        <f t="shared" si="0"/>
        <v>0</v>
      </c>
      <c r="B39" s="42">
        <f t="shared" si="1"/>
      </c>
      <c r="C39" s="152"/>
      <c r="D39" s="91"/>
      <c r="E39" s="51">
        <f t="shared" si="2"/>
      </c>
      <c r="F39" s="50"/>
      <c r="G39" s="128">
        <f>IF(D39="","",'所属等一覧'!$C$9)</f>
      </c>
      <c r="H39" s="52"/>
      <c r="I39" s="85"/>
      <c r="J39" s="53"/>
      <c r="K39" s="52"/>
      <c r="L39" s="85"/>
      <c r="M39" s="53"/>
      <c r="N39" s="52"/>
      <c r="O39" s="85"/>
      <c r="P39" s="53"/>
      <c r="Q39" s="52"/>
      <c r="R39" s="194"/>
      <c r="S39" s="190"/>
      <c r="T39" s="52"/>
      <c r="U39" s="85"/>
      <c r="V39" s="182"/>
    </row>
    <row r="40" spans="1:22" ht="18" customHeight="1">
      <c r="A40" s="27">
        <f t="shared" si="0"/>
        <v>0</v>
      </c>
      <c r="B40" s="43">
        <f t="shared" si="1"/>
      </c>
      <c r="C40" s="153"/>
      <c r="D40" s="90"/>
      <c r="E40" s="55">
        <f t="shared" si="2"/>
      </c>
      <c r="F40" s="54"/>
      <c r="G40" s="129">
        <f>IF(D40="","",'所属等一覧'!$C$9)</f>
      </c>
      <c r="H40" s="56"/>
      <c r="I40" s="86"/>
      <c r="J40" s="57"/>
      <c r="K40" s="56"/>
      <c r="L40" s="86"/>
      <c r="M40" s="57"/>
      <c r="N40" s="56"/>
      <c r="O40" s="86"/>
      <c r="P40" s="57"/>
      <c r="Q40" s="56"/>
      <c r="R40" s="195"/>
      <c r="S40" s="191"/>
      <c r="T40" s="56"/>
      <c r="U40" s="86"/>
      <c r="V40" s="183"/>
    </row>
    <row r="41" spans="1:22" ht="18" customHeight="1">
      <c r="A41" s="27">
        <f t="shared" si="0"/>
        <v>0</v>
      </c>
      <c r="B41" s="42">
        <f t="shared" si="1"/>
      </c>
      <c r="C41" s="152"/>
      <c r="D41" s="89"/>
      <c r="E41" s="51">
        <f t="shared" si="2"/>
      </c>
      <c r="F41" s="50"/>
      <c r="G41" s="128">
        <f>IF(D41="","",'所属等一覧'!$C$9)</f>
      </c>
      <c r="H41" s="52"/>
      <c r="I41" s="85"/>
      <c r="J41" s="53"/>
      <c r="K41" s="52"/>
      <c r="L41" s="85"/>
      <c r="M41" s="53"/>
      <c r="N41" s="52"/>
      <c r="O41" s="85"/>
      <c r="P41" s="53"/>
      <c r="Q41" s="52"/>
      <c r="R41" s="194"/>
      <c r="S41" s="190"/>
      <c r="T41" s="52"/>
      <c r="U41" s="85"/>
      <c r="V41" s="182"/>
    </row>
    <row r="42" spans="1:22" ht="18" customHeight="1" thickBot="1">
      <c r="A42" s="27">
        <f t="shared" si="0"/>
        <v>0</v>
      </c>
      <c r="B42" s="44">
        <f t="shared" si="1"/>
      </c>
      <c r="C42" s="154"/>
      <c r="D42" s="92"/>
      <c r="E42" s="59">
        <f t="shared" si="2"/>
      </c>
      <c r="F42" s="58"/>
      <c r="G42" s="130">
        <f>IF(D42="","",'所属等一覧'!$C$9)</f>
      </c>
      <c r="H42" s="60"/>
      <c r="I42" s="87"/>
      <c r="J42" s="61"/>
      <c r="K42" s="60"/>
      <c r="L42" s="87"/>
      <c r="M42" s="61"/>
      <c r="N42" s="60"/>
      <c r="O42" s="87"/>
      <c r="P42" s="61"/>
      <c r="Q42" s="60"/>
      <c r="R42" s="196"/>
      <c r="S42" s="192"/>
      <c r="T42" s="60"/>
      <c r="U42" s="87"/>
      <c r="V42" s="184"/>
    </row>
    <row r="43" spans="1:22" ht="18" customHeight="1">
      <c r="A43" s="27">
        <f t="shared" si="0"/>
        <v>0</v>
      </c>
      <c r="B43" s="45">
        <f t="shared" si="1"/>
      </c>
      <c r="C43" s="151"/>
      <c r="D43" s="88"/>
      <c r="E43" s="41">
        <f t="shared" si="2"/>
      </c>
      <c r="F43" s="47"/>
      <c r="G43" s="127">
        <f>IF(D43="","",'所属等一覧'!$C$9)</f>
      </c>
      <c r="H43" s="48"/>
      <c r="I43" s="84"/>
      <c r="J43" s="49"/>
      <c r="K43" s="48"/>
      <c r="L43" s="84"/>
      <c r="M43" s="49"/>
      <c r="N43" s="48"/>
      <c r="O43" s="84"/>
      <c r="P43" s="49"/>
      <c r="Q43" s="48"/>
      <c r="R43" s="193"/>
      <c r="S43" s="189"/>
      <c r="T43" s="48"/>
      <c r="U43" s="84"/>
      <c r="V43" s="181"/>
    </row>
    <row r="44" spans="1:22" ht="18" customHeight="1">
      <c r="A44" s="27">
        <f t="shared" si="0"/>
        <v>0</v>
      </c>
      <c r="B44" s="42">
        <f t="shared" si="1"/>
      </c>
      <c r="C44" s="152"/>
      <c r="D44" s="91"/>
      <c r="E44" s="51">
        <f t="shared" si="2"/>
      </c>
      <c r="F44" s="50"/>
      <c r="G44" s="128">
        <f>IF(D44="","",'所属等一覧'!$C$9)</f>
      </c>
      <c r="H44" s="52"/>
      <c r="I44" s="85"/>
      <c r="J44" s="53"/>
      <c r="K44" s="52"/>
      <c r="L44" s="85"/>
      <c r="M44" s="53"/>
      <c r="N44" s="52"/>
      <c r="O44" s="85"/>
      <c r="P44" s="53"/>
      <c r="Q44" s="52"/>
      <c r="R44" s="194"/>
      <c r="S44" s="190"/>
      <c r="T44" s="52"/>
      <c r="U44" s="85"/>
      <c r="V44" s="182"/>
    </row>
    <row r="45" spans="1:22" ht="18" customHeight="1">
      <c r="A45" s="27">
        <f t="shared" si="0"/>
        <v>0</v>
      </c>
      <c r="B45" s="43">
        <f t="shared" si="1"/>
      </c>
      <c r="C45" s="153"/>
      <c r="D45" s="90"/>
      <c r="E45" s="55">
        <f t="shared" si="2"/>
      </c>
      <c r="F45" s="54"/>
      <c r="G45" s="129">
        <f>IF(D45="","",'所属等一覧'!$C$9)</f>
      </c>
      <c r="H45" s="56"/>
      <c r="I45" s="86"/>
      <c r="J45" s="57"/>
      <c r="K45" s="56"/>
      <c r="L45" s="86"/>
      <c r="M45" s="57"/>
      <c r="N45" s="56"/>
      <c r="O45" s="86"/>
      <c r="P45" s="57"/>
      <c r="Q45" s="56"/>
      <c r="R45" s="195"/>
      <c r="S45" s="191"/>
      <c r="T45" s="56"/>
      <c r="U45" s="86"/>
      <c r="V45" s="183"/>
    </row>
    <row r="46" spans="1:22" ht="18" customHeight="1">
      <c r="A46" s="27">
        <f t="shared" si="0"/>
        <v>0</v>
      </c>
      <c r="B46" s="42">
        <f t="shared" si="1"/>
      </c>
      <c r="C46" s="152"/>
      <c r="D46" s="89"/>
      <c r="E46" s="51">
        <f t="shared" si="2"/>
      </c>
      <c r="F46" s="50"/>
      <c r="G46" s="128">
        <f>IF(D46="","",'所属等一覧'!$C$9)</f>
      </c>
      <c r="H46" s="52"/>
      <c r="I46" s="85"/>
      <c r="J46" s="53"/>
      <c r="K46" s="52"/>
      <c r="L46" s="85"/>
      <c r="M46" s="53"/>
      <c r="N46" s="52"/>
      <c r="O46" s="85"/>
      <c r="P46" s="53"/>
      <c r="Q46" s="52"/>
      <c r="R46" s="194"/>
      <c r="S46" s="190"/>
      <c r="T46" s="52"/>
      <c r="U46" s="85"/>
      <c r="V46" s="182"/>
    </row>
    <row r="47" spans="1:22" ht="18" customHeight="1" thickBot="1">
      <c r="A47" s="27">
        <f t="shared" si="0"/>
        <v>0</v>
      </c>
      <c r="B47" s="44">
        <f t="shared" si="1"/>
      </c>
      <c r="C47" s="154"/>
      <c r="D47" s="92"/>
      <c r="E47" s="59">
        <f t="shared" si="2"/>
      </c>
      <c r="F47" s="58"/>
      <c r="G47" s="130">
        <f>IF(D47="","",'所属等一覧'!$C$9)</f>
      </c>
      <c r="H47" s="60"/>
      <c r="I47" s="87"/>
      <c r="J47" s="61"/>
      <c r="K47" s="60"/>
      <c r="L47" s="87"/>
      <c r="M47" s="61"/>
      <c r="N47" s="60"/>
      <c r="O47" s="87"/>
      <c r="P47" s="61"/>
      <c r="Q47" s="60"/>
      <c r="R47" s="196"/>
      <c r="S47" s="192"/>
      <c r="T47" s="60"/>
      <c r="U47" s="87"/>
      <c r="V47" s="184"/>
    </row>
    <row r="48" spans="1:22" ht="18" customHeight="1">
      <c r="A48" s="27">
        <f t="shared" si="0"/>
        <v>0</v>
      </c>
      <c r="B48" s="45">
        <f t="shared" si="1"/>
      </c>
      <c r="C48" s="151"/>
      <c r="D48" s="88"/>
      <c r="E48" s="41">
        <f t="shared" si="2"/>
      </c>
      <c r="F48" s="47"/>
      <c r="G48" s="127">
        <f>IF(D48="","",'所属等一覧'!$C$9)</f>
      </c>
      <c r="H48" s="48"/>
      <c r="I48" s="84"/>
      <c r="J48" s="49"/>
      <c r="K48" s="48"/>
      <c r="L48" s="84"/>
      <c r="M48" s="49"/>
      <c r="N48" s="48"/>
      <c r="O48" s="84"/>
      <c r="P48" s="49"/>
      <c r="Q48" s="48"/>
      <c r="R48" s="193"/>
      <c r="S48" s="189"/>
      <c r="T48" s="48"/>
      <c r="U48" s="84"/>
      <c r="V48" s="181"/>
    </row>
    <row r="49" spans="1:22" ht="18" customHeight="1">
      <c r="A49" s="27">
        <f t="shared" si="0"/>
        <v>0</v>
      </c>
      <c r="B49" s="42">
        <f t="shared" si="1"/>
      </c>
      <c r="C49" s="152"/>
      <c r="D49" s="91"/>
      <c r="E49" s="51">
        <f t="shared" si="2"/>
      </c>
      <c r="F49" s="50"/>
      <c r="G49" s="128">
        <f>IF(D49="","",'所属等一覧'!$C$9)</f>
      </c>
      <c r="H49" s="52"/>
      <c r="I49" s="85"/>
      <c r="J49" s="53"/>
      <c r="K49" s="52"/>
      <c r="L49" s="85"/>
      <c r="M49" s="53"/>
      <c r="N49" s="52"/>
      <c r="O49" s="85"/>
      <c r="P49" s="53"/>
      <c r="Q49" s="52"/>
      <c r="R49" s="194"/>
      <c r="S49" s="190"/>
      <c r="T49" s="52"/>
      <c r="U49" s="85"/>
      <c r="V49" s="182"/>
    </row>
    <row r="50" spans="1:22" ht="18" customHeight="1">
      <c r="A50" s="27">
        <f t="shared" si="0"/>
        <v>0</v>
      </c>
      <c r="B50" s="43">
        <f t="shared" si="1"/>
      </c>
      <c r="C50" s="153"/>
      <c r="D50" s="90"/>
      <c r="E50" s="55">
        <f t="shared" si="2"/>
      </c>
      <c r="F50" s="54"/>
      <c r="G50" s="129">
        <f>IF(D50="","",'所属等一覧'!$C$9)</f>
      </c>
      <c r="H50" s="56"/>
      <c r="I50" s="86"/>
      <c r="J50" s="57"/>
      <c r="K50" s="56"/>
      <c r="L50" s="86"/>
      <c r="M50" s="57"/>
      <c r="N50" s="56"/>
      <c r="O50" s="86"/>
      <c r="P50" s="57"/>
      <c r="Q50" s="56"/>
      <c r="R50" s="195"/>
      <c r="S50" s="191"/>
      <c r="T50" s="56"/>
      <c r="U50" s="86"/>
      <c r="V50" s="183"/>
    </row>
    <row r="51" spans="1:22" ht="18" customHeight="1">
      <c r="A51" s="27">
        <f t="shared" si="0"/>
        <v>0</v>
      </c>
      <c r="B51" s="42">
        <f t="shared" si="1"/>
      </c>
      <c r="C51" s="152"/>
      <c r="D51" s="91"/>
      <c r="E51" s="51">
        <f t="shared" si="2"/>
      </c>
      <c r="F51" s="50"/>
      <c r="G51" s="128">
        <f>IF(D51="","",'所属等一覧'!$C$9)</f>
      </c>
      <c r="H51" s="52"/>
      <c r="I51" s="85"/>
      <c r="J51" s="53"/>
      <c r="K51" s="52"/>
      <c r="L51" s="85"/>
      <c r="M51" s="53"/>
      <c r="N51" s="52"/>
      <c r="O51" s="85"/>
      <c r="P51" s="53"/>
      <c r="Q51" s="52"/>
      <c r="R51" s="194"/>
      <c r="S51" s="190"/>
      <c r="T51" s="52"/>
      <c r="U51" s="85"/>
      <c r="V51" s="182"/>
    </row>
    <row r="52" spans="1:22" ht="18" customHeight="1" thickBot="1">
      <c r="A52" s="27">
        <f t="shared" si="0"/>
        <v>0</v>
      </c>
      <c r="B52" s="44">
        <f t="shared" si="1"/>
      </c>
      <c r="C52" s="154"/>
      <c r="D52" s="92"/>
      <c r="E52" s="59">
        <f t="shared" si="2"/>
      </c>
      <c r="F52" s="58"/>
      <c r="G52" s="130">
        <f>IF(D52="","",'所属等一覧'!$C$9)</f>
      </c>
      <c r="H52" s="60"/>
      <c r="I52" s="87"/>
      <c r="J52" s="61"/>
      <c r="K52" s="60"/>
      <c r="L52" s="87"/>
      <c r="M52" s="61"/>
      <c r="N52" s="60"/>
      <c r="O52" s="87"/>
      <c r="P52" s="61"/>
      <c r="Q52" s="60"/>
      <c r="R52" s="196"/>
      <c r="S52" s="192"/>
      <c r="T52" s="60"/>
      <c r="U52" s="87"/>
      <c r="V52" s="184"/>
    </row>
    <row r="53" spans="1:22" ht="18" customHeight="1">
      <c r="A53" s="27">
        <f t="shared" si="0"/>
        <v>0</v>
      </c>
      <c r="B53" s="45">
        <f t="shared" si="1"/>
      </c>
      <c r="C53" s="151"/>
      <c r="D53" s="88"/>
      <c r="E53" s="41">
        <f t="shared" si="2"/>
      </c>
      <c r="F53" s="47"/>
      <c r="G53" s="127">
        <f>IF(D53="","",'所属等一覧'!$C$9)</f>
      </c>
      <c r="H53" s="48"/>
      <c r="I53" s="84"/>
      <c r="J53" s="49"/>
      <c r="K53" s="48"/>
      <c r="L53" s="84"/>
      <c r="M53" s="49"/>
      <c r="N53" s="48"/>
      <c r="O53" s="84"/>
      <c r="P53" s="49"/>
      <c r="Q53" s="48"/>
      <c r="R53" s="193"/>
      <c r="S53" s="189"/>
      <c r="T53" s="48"/>
      <c r="U53" s="84"/>
      <c r="V53" s="181"/>
    </row>
    <row r="54" spans="1:22" ht="18" customHeight="1">
      <c r="A54" s="27">
        <f t="shared" si="0"/>
        <v>0</v>
      </c>
      <c r="B54" s="42">
        <f t="shared" si="1"/>
      </c>
      <c r="C54" s="152"/>
      <c r="D54" s="91"/>
      <c r="E54" s="51">
        <f t="shared" si="2"/>
      </c>
      <c r="F54" s="50"/>
      <c r="G54" s="128">
        <f>IF(D54="","",'所属等一覧'!$C$9)</f>
      </c>
      <c r="H54" s="52"/>
      <c r="I54" s="85"/>
      <c r="J54" s="53"/>
      <c r="K54" s="52"/>
      <c r="L54" s="85"/>
      <c r="M54" s="53"/>
      <c r="N54" s="52"/>
      <c r="O54" s="85"/>
      <c r="P54" s="53"/>
      <c r="Q54" s="52"/>
      <c r="R54" s="194"/>
      <c r="S54" s="190"/>
      <c r="T54" s="52"/>
      <c r="U54" s="85"/>
      <c r="V54" s="182"/>
    </row>
    <row r="55" spans="1:22" ht="18" customHeight="1">
      <c r="A55" s="27">
        <f t="shared" si="0"/>
        <v>0</v>
      </c>
      <c r="B55" s="43">
        <f t="shared" si="1"/>
      </c>
      <c r="C55" s="153"/>
      <c r="D55" s="90"/>
      <c r="E55" s="55">
        <f t="shared" si="2"/>
      </c>
      <c r="F55" s="54"/>
      <c r="G55" s="129">
        <f>IF(D55="","",'所属等一覧'!$C$9)</f>
      </c>
      <c r="H55" s="56"/>
      <c r="I55" s="86"/>
      <c r="J55" s="57"/>
      <c r="K55" s="56"/>
      <c r="L55" s="86"/>
      <c r="M55" s="57"/>
      <c r="N55" s="56"/>
      <c r="O55" s="86"/>
      <c r="P55" s="57"/>
      <c r="Q55" s="56"/>
      <c r="R55" s="195"/>
      <c r="S55" s="191"/>
      <c r="T55" s="56"/>
      <c r="U55" s="86"/>
      <c r="V55" s="183"/>
    </row>
    <row r="56" spans="1:22" ht="18" customHeight="1">
      <c r="A56" s="27">
        <f t="shared" si="0"/>
        <v>0</v>
      </c>
      <c r="B56" s="42">
        <f t="shared" si="1"/>
      </c>
      <c r="C56" s="152"/>
      <c r="D56" s="89"/>
      <c r="E56" s="51">
        <f t="shared" si="2"/>
      </c>
      <c r="F56" s="50"/>
      <c r="G56" s="128">
        <f>IF(D56="","",'所属等一覧'!$C$9)</f>
      </c>
      <c r="H56" s="52"/>
      <c r="I56" s="85"/>
      <c r="J56" s="53"/>
      <c r="K56" s="52"/>
      <c r="L56" s="85"/>
      <c r="M56" s="53"/>
      <c r="N56" s="52"/>
      <c r="O56" s="85"/>
      <c r="P56" s="53"/>
      <c r="Q56" s="52"/>
      <c r="R56" s="194"/>
      <c r="S56" s="190"/>
      <c r="T56" s="52"/>
      <c r="U56" s="85"/>
      <c r="V56" s="182"/>
    </row>
    <row r="57" spans="1:22" ht="18" customHeight="1" thickBot="1">
      <c r="A57" s="27">
        <f t="shared" si="0"/>
        <v>0</v>
      </c>
      <c r="B57" s="44">
        <f t="shared" si="1"/>
      </c>
      <c r="C57" s="154"/>
      <c r="D57" s="92"/>
      <c r="E57" s="59">
        <f t="shared" si="2"/>
      </c>
      <c r="F57" s="58"/>
      <c r="G57" s="130">
        <f>IF(D57="","",'所属等一覧'!$C$9)</f>
      </c>
      <c r="H57" s="60"/>
      <c r="I57" s="87"/>
      <c r="J57" s="61"/>
      <c r="K57" s="60"/>
      <c r="L57" s="87"/>
      <c r="M57" s="61"/>
      <c r="N57" s="60"/>
      <c r="O57" s="87"/>
      <c r="P57" s="61"/>
      <c r="Q57" s="60"/>
      <c r="R57" s="196"/>
      <c r="S57" s="192"/>
      <c r="T57" s="60"/>
      <c r="U57" s="87"/>
      <c r="V57" s="184"/>
    </row>
    <row r="58" spans="1:22" ht="18" customHeight="1">
      <c r="A58" s="27">
        <f t="shared" si="0"/>
        <v>0</v>
      </c>
      <c r="B58" s="45">
        <f t="shared" si="1"/>
      </c>
      <c r="C58" s="151"/>
      <c r="D58" s="94"/>
      <c r="E58" s="41">
        <f t="shared" si="2"/>
      </c>
      <c r="F58" s="47"/>
      <c r="G58" s="127">
        <f>IF(D58="","",'所属等一覧'!$C$9)</f>
      </c>
      <c r="H58" s="48"/>
      <c r="I58" s="84"/>
      <c r="J58" s="49"/>
      <c r="K58" s="48"/>
      <c r="L58" s="84"/>
      <c r="M58" s="49"/>
      <c r="N58" s="48"/>
      <c r="O58" s="84"/>
      <c r="P58" s="49"/>
      <c r="Q58" s="48"/>
      <c r="R58" s="193"/>
      <c r="S58" s="189"/>
      <c r="T58" s="48"/>
      <c r="U58" s="84"/>
      <c r="V58" s="181"/>
    </row>
    <row r="59" spans="1:22" ht="18" customHeight="1">
      <c r="A59" s="27">
        <f t="shared" si="0"/>
        <v>0</v>
      </c>
      <c r="B59" s="42">
        <f t="shared" si="1"/>
      </c>
      <c r="C59" s="152"/>
      <c r="D59" s="91"/>
      <c r="E59" s="51">
        <f t="shared" si="2"/>
      </c>
      <c r="F59" s="50"/>
      <c r="G59" s="128">
        <f>IF(D59="","",'所属等一覧'!$C$9)</f>
      </c>
      <c r="H59" s="52"/>
      <c r="I59" s="85"/>
      <c r="J59" s="53"/>
      <c r="K59" s="52"/>
      <c r="L59" s="85"/>
      <c r="M59" s="53"/>
      <c r="N59" s="52"/>
      <c r="O59" s="85"/>
      <c r="P59" s="53"/>
      <c r="Q59" s="52"/>
      <c r="R59" s="194"/>
      <c r="S59" s="190"/>
      <c r="T59" s="52"/>
      <c r="U59" s="85"/>
      <c r="V59" s="182"/>
    </row>
    <row r="60" spans="1:22" ht="18" customHeight="1">
      <c r="A60" s="27">
        <f t="shared" si="0"/>
        <v>0</v>
      </c>
      <c r="B60" s="43">
        <f t="shared" si="1"/>
      </c>
      <c r="C60" s="153"/>
      <c r="D60" s="90"/>
      <c r="E60" s="55">
        <f t="shared" si="2"/>
      </c>
      <c r="F60" s="54"/>
      <c r="G60" s="129">
        <f>IF(D60="","",'所属等一覧'!$C$9)</f>
      </c>
      <c r="H60" s="56"/>
      <c r="I60" s="86"/>
      <c r="J60" s="57"/>
      <c r="K60" s="56"/>
      <c r="L60" s="86"/>
      <c r="M60" s="57"/>
      <c r="N60" s="56"/>
      <c r="O60" s="86"/>
      <c r="P60" s="57"/>
      <c r="Q60" s="56"/>
      <c r="R60" s="195"/>
      <c r="S60" s="191"/>
      <c r="T60" s="56"/>
      <c r="U60" s="86"/>
      <c r="V60" s="183"/>
    </row>
    <row r="61" spans="1:22" ht="18" customHeight="1">
      <c r="A61" s="27">
        <f t="shared" si="0"/>
        <v>0</v>
      </c>
      <c r="B61" s="42">
        <f t="shared" si="1"/>
      </c>
      <c r="C61" s="152"/>
      <c r="D61" s="91"/>
      <c r="E61" s="51">
        <f t="shared" si="2"/>
      </c>
      <c r="F61" s="50"/>
      <c r="G61" s="128">
        <f>IF(D61="","",'所属等一覧'!$C$9)</f>
      </c>
      <c r="H61" s="52"/>
      <c r="I61" s="85"/>
      <c r="J61" s="53"/>
      <c r="K61" s="52"/>
      <c r="L61" s="85"/>
      <c r="M61" s="53"/>
      <c r="N61" s="52"/>
      <c r="O61" s="85"/>
      <c r="P61" s="53"/>
      <c r="Q61" s="52"/>
      <c r="R61" s="194"/>
      <c r="S61" s="190"/>
      <c r="T61" s="52"/>
      <c r="U61" s="85"/>
      <c r="V61" s="182"/>
    </row>
    <row r="62" spans="1:22" ht="18" customHeight="1" thickBot="1">
      <c r="A62" s="27">
        <f t="shared" si="0"/>
        <v>0</v>
      </c>
      <c r="B62" s="44">
        <f t="shared" si="1"/>
      </c>
      <c r="C62" s="154"/>
      <c r="D62" s="95"/>
      <c r="E62" s="59">
        <f t="shared" si="2"/>
      </c>
      <c r="F62" s="58"/>
      <c r="G62" s="130">
        <f>IF(D62="","",'所属等一覧'!$C$9)</f>
      </c>
      <c r="H62" s="60"/>
      <c r="I62" s="87"/>
      <c r="J62" s="61"/>
      <c r="K62" s="60"/>
      <c r="L62" s="87"/>
      <c r="M62" s="61"/>
      <c r="N62" s="60"/>
      <c r="O62" s="87"/>
      <c r="P62" s="61"/>
      <c r="Q62" s="60"/>
      <c r="R62" s="196"/>
      <c r="S62" s="192"/>
      <c r="T62" s="60"/>
      <c r="U62" s="87"/>
      <c r="V62" s="184"/>
    </row>
    <row r="63" spans="1:22" ht="18" customHeight="1">
      <c r="A63" s="27">
        <f t="shared" si="0"/>
        <v>0</v>
      </c>
      <c r="B63" s="45">
        <f t="shared" si="1"/>
      </c>
      <c r="C63" s="151"/>
      <c r="D63" s="88"/>
      <c r="E63" s="41">
        <f t="shared" si="2"/>
      </c>
      <c r="F63" s="47"/>
      <c r="G63" s="127">
        <f>IF(D63="","",'所属等一覧'!$C$9)</f>
      </c>
      <c r="H63" s="48"/>
      <c r="I63" s="84"/>
      <c r="J63" s="49"/>
      <c r="K63" s="48"/>
      <c r="L63" s="84"/>
      <c r="M63" s="49"/>
      <c r="N63" s="48"/>
      <c r="O63" s="84"/>
      <c r="P63" s="49"/>
      <c r="Q63" s="48"/>
      <c r="R63" s="193"/>
      <c r="S63" s="189"/>
      <c r="T63" s="48"/>
      <c r="U63" s="84"/>
      <c r="V63" s="181"/>
    </row>
    <row r="64" spans="1:22" ht="18" customHeight="1">
      <c r="A64" s="27">
        <f t="shared" si="0"/>
        <v>0</v>
      </c>
      <c r="B64" s="42">
        <f t="shared" si="1"/>
      </c>
      <c r="C64" s="152"/>
      <c r="D64" s="91"/>
      <c r="E64" s="51">
        <f t="shared" si="2"/>
      </c>
      <c r="F64" s="50"/>
      <c r="G64" s="128">
        <f>IF(D64="","",'所属等一覧'!$C$9)</f>
      </c>
      <c r="H64" s="52"/>
      <c r="I64" s="85"/>
      <c r="J64" s="53"/>
      <c r="K64" s="52"/>
      <c r="L64" s="85"/>
      <c r="M64" s="53"/>
      <c r="N64" s="52"/>
      <c r="O64" s="85"/>
      <c r="P64" s="53"/>
      <c r="Q64" s="52"/>
      <c r="R64" s="194"/>
      <c r="S64" s="190"/>
      <c r="T64" s="52"/>
      <c r="U64" s="85"/>
      <c r="V64" s="182"/>
    </row>
    <row r="65" spans="1:22" ht="18" customHeight="1">
      <c r="A65" s="27">
        <f t="shared" si="0"/>
        <v>0</v>
      </c>
      <c r="B65" s="43">
        <f t="shared" si="1"/>
      </c>
      <c r="C65" s="153"/>
      <c r="D65" s="93"/>
      <c r="E65" s="55">
        <f t="shared" si="2"/>
      </c>
      <c r="F65" s="54"/>
      <c r="G65" s="129">
        <f>IF(D65="","",'所属等一覧'!$C$9)</f>
      </c>
      <c r="H65" s="56"/>
      <c r="I65" s="86"/>
      <c r="J65" s="57"/>
      <c r="K65" s="56"/>
      <c r="L65" s="86"/>
      <c r="M65" s="57"/>
      <c r="N65" s="56"/>
      <c r="O65" s="86"/>
      <c r="P65" s="57"/>
      <c r="Q65" s="56"/>
      <c r="R65" s="195"/>
      <c r="S65" s="191"/>
      <c r="T65" s="56"/>
      <c r="U65" s="86"/>
      <c r="V65" s="183"/>
    </row>
    <row r="66" spans="1:22" ht="18" customHeight="1">
      <c r="A66" s="27">
        <f t="shared" si="0"/>
        <v>0</v>
      </c>
      <c r="B66" s="42">
        <f t="shared" si="1"/>
      </c>
      <c r="C66" s="152"/>
      <c r="D66" s="91"/>
      <c r="E66" s="51">
        <f t="shared" si="2"/>
      </c>
      <c r="F66" s="50"/>
      <c r="G66" s="128">
        <f>IF(D66="","",'所属等一覧'!$C$9)</f>
      </c>
      <c r="H66" s="52"/>
      <c r="I66" s="85"/>
      <c r="J66" s="53"/>
      <c r="K66" s="52"/>
      <c r="L66" s="85"/>
      <c r="M66" s="53"/>
      <c r="N66" s="52"/>
      <c r="O66" s="85"/>
      <c r="P66" s="53"/>
      <c r="Q66" s="52"/>
      <c r="R66" s="194"/>
      <c r="S66" s="190"/>
      <c r="T66" s="52"/>
      <c r="U66" s="85"/>
      <c r="V66" s="182"/>
    </row>
    <row r="67" spans="1:22" ht="18" customHeight="1" thickBot="1">
      <c r="A67" s="27">
        <f t="shared" si="0"/>
        <v>0</v>
      </c>
      <c r="B67" s="44">
        <f t="shared" si="1"/>
      </c>
      <c r="C67" s="154"/>
      <c r="D67" s="92"/>
      <c r="E67" s="59">
        <f t="shared" si="2"/>
      </c>
      <c r="F67" s="58"/>
      <c r="G67" s="130">
        <f>IF(D67="","",'所属等一覧'!$C$9)</f>
      </c>
      <c r="H67" s="60"/>
      <c r="I67" s="87"/>
      <c r="J67" s="61"/>
      <c r="K67" s="60"/>
      <c r="L67" s="87"/>
      <c r="M67" s="61"/>
      <c r="N67" s="60"/>
      <c r="O67" s="87"/>
      <c r="P67" s="61"/>
      <c r="Q67" s="60"/>
      <c r="R67" s="196"/>
      <c r="S67" s="192"/>
      <c r="T67" s="60"/>
      <c r="U67" s="87"/>
      <c r="V67" s="184"/>
    </row>
    <row r="68" spans="1:22" ht="18" customHeight="1">
      <c r="A68" s="27">
        <f t="shared" si="0"/>
        <v>0</v>
      </c>
      <c r="B68" s="45">
        <f t="shared" si="1"/>
      </c>
      <c r="C68" s="151"/>
      <c r="D68" s="88"/>
      <c r="E68" s="41">
        <f t="shared" si="2"/>
      </c>
      <c r="F68" s="47"/>
      <c r="G68" s="127">
        <f>IF(D68="","",'所属等一覧'!$C$9)</f>
      </c>
      <c r="H68" s="48"/>
      <c r="I68" s="84"/>
      <c r="J68" s="49"/>
      <c r="K68" s="48"/>
      <c r="L68" s="84"/>
      <c r="M68" s="49"/>
      <c r="N68" s="48"/>
      <c r="O68" s="84"/>
      <c r="P68" s="49"/>
      <c r="Q68" s="48"/>
      <c r="R68" s="193"/>
      <c r="S68" s="189"/>
      <c r="T68" s="48"/>
      <c r="U68" s="84"/>
      <c r="V68" s="181"/>
    </row>
    <row r="69" spans="1:22" ht="18" customHeight="1">
      <c r="A69" s="27">
        <f t="shared" si="0"/>
        <v>0</v>
      </c>
      <c r="B69" s="42">
        <f t="shared" si="1"/>
      </c>
      <c r="C69" s="152"/>
      <c r="D69" s="91"/>
      <c r="E69" s="51">
        <f t="shared" si="2"/>
      </c>
      <c r="F69" s="50"/>
      <c r="G69" s="128">
        <f>IF(D69="","",'所属等一覧'!$C$9)</f>
      </c>
      <c r="H69" s="52"/>
      <c r="I69" s="85"/>
      <c r="J69" s="53"/>
      <c r="K69" s="52"/>
      <c r="L69" s="85"/>
      <c r="M69" s="53"/>
      <c r="N69" s="52"/>
      <c r="O69" s="85"/>
      <c r="P69" s="53"/>
      <c r="Q69" s="52"/>
      <c r="R69" s="194"/>
      <c r="S69" s="190"/>
      <c r="T69" s="52"/>
      <c r="U69" s="85"/>
      <c r="V69" s="182"/>
    </row>
    <row r="70" spans="1:22" ht="18" customHeight="1">
      <c r="A70" s="27">
        <f t="shared" si="0"/>
        <v>0</v>
      </c>
      <c r="B70" s="43">
        <f t="shared" si="1"/>
      </c>
      <c r="C70" s="153"/>
      <c r="D70" s="93"/>
      <c r="E70" s="55">
        <f t="shared" si="2"/>
      </c>
      <c r="F70" s="54"/>
      <c r="G70" s="129">
        <f>IF(D70="","",'所属等一覧'!$C$9)</f>
      </c>
      <c r="H70" s="56"/>
      <c r="I70" s="86"/>
      <c r="J70" s="57"/>
      <c r="K70" s="56"/>
      <c r="L70" s="86"/>
      <c r="M70" s="57"/>
      <c r="N70" s="56"/>
      <c r="O70" s="86"/>
      <c r="P70" s="57"/>
      <c r="Q70" s="56"/>
      <c r="R70" s="195"/>
      <c r="S70" s="191"/>
      <c r="T70" s="56"/>
      <c r="U70" s="86"/>
      <c r="V70" s="183"/>
    </row>
    <row r="71" spans="1:22" ht="18" customHeight="1">
      <c r="A71" s="27">
        <f t="shared" si="0"/>
        <v>0</v>
      </c>
      <c r="B71" s="42">
        <f t="shared" si="1"/>
      </c>
      <c r="C71" s="152"/>
      <c r="D71" s="91"/>
      <c r="E71" s="51">
        <f t="shared" si="2"/>
      </c>
      <c r="F71" s="50"/>
      <c r="G71" s="128">
        <f>IF(D71="","",'所属等一覧'!$C$9)</f>
      </c>
      <c r="H71" s="52"/>
      <c r="I71" s="85"/>
      <c r="J71" s="53"/>
      <c r="K71" s="52"/>
      <c r="L71" s="85"/>
      <c r="M71" s="53"/>
      <c r="N71" s="52"/>
      <c r="O71" s="85"/>
      <c r="P71" s="53"/>
      <c r="Q71" s="52"/>
      <c r="R71" s="194"/>
      <c r="S71" s="190"/>
      <c r="T71" s="52"/>
      <c r="U71" s="85"/>
      <c r="V71" s="182"/>
    </row>
    <row r="72" spans="1:22" ht="18" customHeight="1" thickBot="1">
      <c r="A72" s="27">
        <f t="shared" si="0"/>
        <v>0</v>
      </c>
      <c r="B72" s="44">
        <f t="shared" si="1"/>
      </c>
      <c r="C72" s="154"/>
      <c r="D72" s="92"/>
      <c r="E72" s="59">
        <f t="shared" si="2"/>
      </c>
      <c r="F72" s="58"/>
      <c r="G72" s="130">
        <f>IF(D72="","",'所属等一覧'!$C$9)</f>
      </c>
      <c r="H72" s="60"/>
      <c r="I72" s="87"/>
      <c r="J72" s="61"/>
      <c r="K72" s="60"/>
      <c r="L72" s="87"/>
      <c r="M72" s="61"/>
      <c r="N72" s="60"/>
      <c r="O72" s="87"/>
      <c r="P72" s="61"/>
      <c r="Q72" s="60"/>
      <c r="R72" s="196"/>
      <c r="S72" s="192"/>
      <c r="T72" s="60"/>
      <c r="U72" s="87"/>
      <c r="V72" s="184"/>
    </row>
    <row r="73" spans="1:22" ht="18" customHeight="1">
      <c r="A73" s="27">
        <f t="shared" si="0"/>
        <v>0</v>
      </c>
      <c r="B73" s="45">
        <f t="shared" si="1"/>
      </c>
      <c r="C73" s="151"/>
      <c r="D73" s="94"/>
      <c r="E73" s="41">
        <f t="shared" si="2"/>
      </c>
      <c r="F73" s="47"/>
      <c r="G73" s="127">
        <f>IF(D73="","",'所属等一覧'!$C$9)</f>
      </c>
      <c r="H73" s="48"/>
      <c r="I73" s="84"/>
      <c r="J73" s="49"/>
      <c r="K73" s="48"/>
      <c r="L73" s="84"/>
      <c r="M73" s="49"/>
      <c r="N73" s="48"/>
      <c r="O73" s="84"/>
      <c r="P73" s="49"/>
      <c r="Q73" s="48"/>
      <c r="R73" s="193"/>
      <c r="S73" s="189"/>
      <c r="T73" s="48"/>
      <c r="U73" s="84"/>
      <c r="V73" s="181"/>
    </row>
    <row r="74" spans="1:22" ht="18" customHeight="1">
      <c r="A74" s="27">
        <f t="shared" si="0"/>
        <v>0</v>
      </c>
      <c r="B74" s="42">
        <f t="shared" si="1"/>
      </c>
      <c r="C74" s="152"/>
      <c r="D74" s="91"/>
      <c r="E74" s="51">
        <f t="shared" si="2"/>
      </c>
      <c r="F74" s="50"/>
      <c r="G74" s="128">
        <f>IF(D74="","",'所属等一覧'!$C$9)</f>
      </c>
      <c r="H74" s="52"/>
      <c r="I74" s="85"/>
      <c r="J74" s="53"/>
      <c r="K74" s="52"/>
      <c r="L74" s="85"/>
      <c r="M74" s="53"/>
      <c r="N74" s="52"/>
      <c r="O74" s="85"/>
      <c r="P74" s="53"/>
      <c r="Q74" s="52"/>
      <c r="R74" s="194"/>
      <c r="S74" s="190"/>
      <c r="T74" s="52"/>
      <c r="U74" s="85"/>
      <c r="V74" s="182"/>
    </row>
    <row r="75" spans="1:22" ht="18" customHeight="1">
      <c r="A75" s="27">
        <f t="shared" si="0"/>
        <v>0</v>
      </c>
      <c r="B75" s="43">
        <f t="shared" si="1"/>
      </c>
      <c r="C75" s="153"/>
      <c r="D75" s="93"/>
      <c r="E75" s="55">
        <f t="shared" si="2"/>
      </c>
      <c r="F75" s="54"/>
      <c r="G75" s="129">
        <f>IF(D75="","",'所属等一覧'!$C$9)</f>
      </c>
      <c r="H75" s="56"/>
      <c r="I75" s="86"/>
      <c r="J75" s="57"/>
      <c r="K75" s="56"/>
      <c r="L75" s="86"/>
      <c r="M75" s="57"/>
      <c r="N75" s="56"/>
      <c r="O75" s="86"/>
      <c r="P75" s="57"/>
      <c r="Q75" s="56"/>
      <c r="R75" s="195"/>
      <c r="S75" s="191"/>
      <c r="T75" s="56"/>
      <c r="U75" s="86"/>
      <c r="V75" s="183"/>
    </row>
    <row r="76" spans="1:22" ht="18" customHeight="1">
      <c r="A76" s="27">
        <f t="shared" si="0"/>
        <v>0</v>
      </c>
      <c r="B76" s="42">
        <f t="shared" si="1"/>
      </c>
      <c r="C76" s="152"/>
      <c r="D76" s="91"/>
      <c r="E76" s="51">
        <f t="shared" si="2"/>
      </c>
      <c r="F76" s="50"/>
      <c r="G76" s="128">
        <f>IF(D76="","",'所属等一覧'!$C$9)</f>
      </c>
      <c r="H76" s="52"/>
      <c r="I76" s="85"/>
      <c r="J76" s="53"/>
      <c r="K76" s="52"/>
      <c r="L76" s="85"/>
      <c r="M76" s="53"/>
      <c r="N76" s="52"/>
      <c r="O76" s="85"/>
      <c r="P76" s="53"/>
      <c r="Q76" s="52"/>
      <c r="R76" s="194"/>
      <c r="S76" s="190"/>
      <c r="T76" s="52"/>
      <c r="U76" s="85"/>
      <c r="V76" s="182"/>
    </row>
    <row r="77" spans="1:22" ht="18" customHeight="1" thickBot="1">
      <c r="A77" s="27">
        <f aca="true" t="shared" si="3" ref="A77:A140">IF(D77="",0,COUNTIF($D$13:$D$192,D77))</f>
        <v>0</v>
      </c>
      <c r="B77" s="44">
        <f t="shared" si="1"/>
      </c>
      <c r="C77" s="154"/>
      <c r="D77" s="92"/>
      <c r="E77" s="59">
        <f t="shared" si="2"/>
      </c>
      <c r="F77" s="58"/>
      <c r="G77" s="130">
        <f>IF(D77="","",'所属等一覧'!$C$9)</f>
      </c>
      <c r="H77" s="60"/>
      <c r="I77" s="87"/>
      <c r="J77" s="61"/>
      <c r="K77" s="60"/>
      <c r="L77" s="87"/>
      <c r="M77" s="61"/>
      <c r="N77" s="60"/>
      <c r="O77" s="87"/>
      <c r="P77" s="61"/>
      <c r="Q77" s="60"/>
      <c r="R77" s="196"/>
      <c r="S77" s="192"/>
      <c r="T77" s="60"/>
      <c r="U77" s="87"/>
      <c r="V77" s="184"/>
    </row>
    <row r="78" spans="1:22" ht="18" customHeight="1">
      <c r="A78" s="27">
        <f t="shared" si="3"/>
        <v>0</v>
      </c>
      <c r="B78" s="45">
        <f aca="true" t="shared" si="4" ref="B78:B141">IF(D78="","",B77+1)</f>
      </c>
      <c r="C78" s="151"/>
      <c r="D78" s="88"/>
      <c r="E78" s="41">
        <f aca="true" t="shared" si="5" ref="E78:E141">IF(D78="","",ASC(PHONETIC(D78)))</f>
      </c>
      <c r="F78" s="47"/>
      <c r="G78" s="127">
        <f>IF(D78="","",'所属等一覧'!$C$9)</f>
      </c>
      <c r="H78" s="48"/>
      <c r="I78" s="84"/>
      <c r="J78" s="49"/>
      <c r="K78" s="48"/>
      <c r="L78" s="84"/>
      <c r="M78" s="49"/>
      <c r="N78" s="48"/>
      <c r="O78" s="84"/>
      <c r="P78" s="49"/>
      <c r="Q78" s="48"/>
      <c r="R78" s="193"/>
      <c r="S78" s="189"/>
      <c r="T78" s="48"/>
      <c r="U78" s="84"/>
      <c r="V78" s="181"/>
    </row>
    <row r="79" spans="1:22" ht="18" customHeight="1">
      <c r="A79" s="27">
        <f t="shared" si="3"/>
        <v>0</v>
      </c>
      <c r="B79" s="42">
        <f t="shared" si="4"/>
      </c>
      <c r="C79" s="152"/>
      <c r="D79" s="91"/>
      <c r="E79" s="51">
        <f t="shared" si="5"/>
      </c>
      <c r="F79" s="50"/>
      <c r="G79" s="128">
        <f>IF(D79="","",'所属等一覧'!$C$9)</f>
      </c>
      <c r="H79" s="52"/>
      <c r="I79" s="85"/>
      <c r="J79" s="53"/>
      <c r="K79" s="52"/>
      <c r="L79" s="85"/>
      <c r="M79" s="53"/>
      <c r="N79" s="52"/>
      <c r="O79" s="85"/>
      <c r="P79" s="53"/>
      <c r="Q79" s="52"/>
      <c r="R79" s="194"/>
      <c r="S79" s="190"/>
      <c r="T79" s="52"/>
      <c r="U79" s="85"/>
      <c r="V79" s="182"/>
    </row>
    <row r="80" spans="1:22" ht="18" customHeight="1">
      <c r="A80" s="27">
        <f t="shared" si="3"/>
        <v>0</v>
      </c>
      <c r="B80" s="43">
        <f t="shared" si="4"/>
      </c>
      <c r="C80" s="153"/>
      <c r="D80" s="93"/>
      <c r="E80" s="55">
        <f t="shared" si="5"/>
      </c>
      <c r="F80" s="54"/>
      <c r="G80" s="129">
        <f>IF(D80="","",'所属等一覧'!$C$9)</f>
      </c>
      <c r="H80" s="56"/>
      <c r="I80" s="86"/>
      <c r="J80" s="57"/>
      <c r="K80" s="56"/>
      <c r="L80" s="86"/>
      <c r="M80" s="57"/>
      <c r="N80" s="56"/>
      <c r="O80" s="86"/>
      <c r="P80" s="57"/>
      <c r="Q80" s="56"/>
      <c r="R80" s="195"/>
      <c r="S80" s="191"/>
      <c r="T80" s="56"/>
      <c r="U80" s="86"/>
      <c r="V80" s="183"/>
    </row>
    <row r="81" spans="1:22" ht="18" customHeight="1">
      <c r="A81" s="27">
        <f t="shared" si="3"/>
        <v>0</v>
      </c>
      <c r="B81" s="42">
        <f t="shared" si="4"/>
      </c>
      <c r="C81" s="152"/>
      <c r="D81" s="91"/>
      <c r="E81" s="51">
        <f t="shared" si="5"/>
      </c>
      <c r="F81" s="50"/>
      <c r="G81" s="128">
        <f>IF(D81="","",'所属等一覧'!$C$9)</f>
      </c>
      <c r="H81" s="52"/>
      <c r="I81" s="85"/>
      <c r="J81" s="53"/>
      <c r="K81" s="52"/>
      <c r="L81" s="85"/>
      <c r="M81" s="53"/>
      <c r="N81" s="52"/>
      <c r="O81" s="85"/>
      <c r="P81" s="53"/>
      <c r="Q81" s="52"/>
      <c r="R81" s="194"/>
      <c r="S81" s="190"/>
      <c r="T81" s="52"/>
      <c r="U81" s="85"/>
      <c r="V81" s="182"/>
    </row>
    <row r="82" spans="1:22" ht="18" customHeight="1" thickBot="1">
      <c r="A82" s="27">
        <f t="shared" si="3"/>
        <v>0</v>
      </c>
      <c r="B82" s="44">
        <f t="shared" si="4"/>
      </c>
      <c r="C82" s="154"/>
      <c r="D82" s="92"/>
      <c r="E82" s="59">
        <f t="shared" si="5"/>
      </c>
      <c r="F82" s="58"/>
      <c r="G82" s="130">
        <f>IF(D82="","",'所属等一覧'!$C$9)</f>
      </c>
      <c r="H82" s="60"/>
      <c r="I82" s="87"/>
      <c r="J82" s="61"/>
      <c r="K82" s="60"/>
      <c r="L82" s="87"/>
      <c r="M82" s="61"/>
      <c r="N82" s="60"/>
      <c r="O82" s="87"/>
      <c r="P82" s="61"/>
      <c r="Q82" s="60"/>
      <c r="R82" s="196"/>
      <c r="S82" s="192"/>
      <c r="T82" s="60"/>
      <c r="U82" s="87"/>
      <c r="V82" s="184"/>
    </row>
    <row r="83" spans="1:22" ht="18" customHeight="1">
      <c r="A83" s="27">
        <f t="shared" si="3"/>
        <v>0</v>
      </c>
      <c r="B83" s="45">
        <f t="shared" si="4"/>
      </c>
      <c r="C83" s="151"/>
      <c r="D83" s="88"/>
      <c r="E83" s="41">
        <f t="shared" si="5"/>
      </c>
      <c r="F83" s="47"/>
      <c r="G83" s="127">
        <f>IF(D83="","",'所属等一覧'!$C$9)</f>
      </c>
      <c r="H83" s="48"/>
      <c r="I83" s="84"/>
      <c r="J83" s="49"/>
      <c r="K83" s="48"/>
      <c r="L83" s="84"/>
      <c r="M83" s="49"/>
      <c r="N83" s="48"/>
      <c r="O83" s="84"/>
      <c r="P83" s="49"/>
      <c r="Q83" s="48"/>
      <c r="R83" s="193"/>
      <c r="S83" s="189"/>
      <c r="T83" s="48"/>
      <c r="U83" s="84"/>
      <c r="V83" s="181"/>
    </row>
    <row r="84" spans="1:22" ht="18" customHeight="1">
      <c r="A84" s="27">
        <f t="shared" si="3"/>
        <v>0</v>
      </c>
      <c r="B84" s="42">
        <f t="shared" si="4"/>
      </c>
      <c r="C84" s="152"/>
      <c r="D84" s="91"/>
      <c r="E84" s="51">
        <f t="shared" si="5"/>
      </c>
      <c r="F84" s="50"/>
      <c r="G84" s="128">
        <f>IF(D84="","",'所属等一覧'!$C$9)</f>
      </c>
      <c r="H84" s="52"/>
      <c r="I84" s="85"/>
      <c r="J84" s="53"/>
      <c r="K84" s="52"/>
      <c r="L84" s="85"/>
      <c r="M84" s="53"/>
      <c r="N84" s="52"/>
      <c r="O84" s="85"/>
      <c r="P84" s="53"/>
      <c r="Q84" s="52"/>
      <c r="R84" s="194"/>
      <c r="S84" s="190"/>
      <c r="T84" s="52"/>
      <c r="U84" s="85"/>
      <c r="V84" s="182"/>
    </row>
    <row r="85" spans="1:22" ht="18" customHeight="1">
      <c r="A85" s="27">
        <f t="shared" si="3"/>
        <v>0</v>
      </c>
      <c r="B85" s="43">
        <f t="shared" si="4"/>
      </c>
      <c r="C85" s="153"/>
      <c r="D85" s="93"/>
      <c r="E85" s="55">
        <f t="shared" si="5"/>
      </c>
      <c r="F85" s="54"/>
      <c r="G85" s="129">
        <f>IF(D85="","",'所属等一覧'!$C$9)</f>
      </c>
      <c r="H85" s="56"/>
      <c r="I85" s="86"/>
      <c r="J85" s="57"/>
      <c r="K85" s="56"/>
      <c r="L85" s="86"/>
      <c r="M85" s="57"/>
      <c r="N85" s="56"/>
      <c r="O85" s="86"/>
      <c r="P85" s="57"/>
      <c r="Q85" s="56"/>
      <c r="R85" s="195"/>
      <c r="S85" s="191"/>
      <c r="T85" s="56"/>
      <c r="U85" s="86"/>
      <c r="V85" s="183"/>
    </row>
    <row r="86" spans="1:22" ht="18" customHeight="1">
      <c r="A86" s="27">
        <f t="shared" si="3"/>
        <v>0</v>
      </c>
      <c r="B86" s="42">
        <f t="shared" si="4"/>
      </c>
      <c r="C86" s="152"/>
      <c r="D86" s="89"/>
      <c r="E86" s="51">
        <f t="shared" si="5"/>
      </c>
      <c r="F86" s="50"/>
      <c r="G86" s="128">
        <f>IF(D86="","",'所属等一覧'!$C$9)</f>
      </c>
      <c r="H86" s="52"/>
      <c r="I86" s="85"/>
      <c r="J86" s="53"/>
      <c r="K86" s="52"/>
      <c r="L86" s="85"/>
      <c r="M86" s="53"/>
      <c r="N86" s="52"/>
      <c r="O86" s="85"/>
      <c r="P86" s="53"/>
      <c r="Q86" s="52"/>
      <c r="R86" s="194"/>
      <c r="S86" s="190"/>
      <c r="T86" s="52"/>
      <c r="U86" s="85"/>
      <c r="V86" s="182"/>
    </row>
    <row r="87" spans="1:22" ht="18" customHeight="1" thickBot="1">
      <c r="A87" s="27">
        <f t="shared" si="3"/>
        <v>0</v>
      </c>
      <c r="B87" s="44">
        <f t="shared" si="4"/>
      </c>
      <c r="C87" s="154"/>
      <c r="D87" s="92"/>
      <c r="E87" s="59">
        <f t="shared" si="5"/>
      </c>
      <c r="F87" s="58"/>
      <c r="G87" s="130">
        <f>IF(D87="","",'所属等一覧'!$C$9)</f>
      </c>
      <c r="H87" s="60"/>
      <c r="I87" s="87"/>
      <c r="J87" s="61"/>
      <c r="K87" s="60"/>
      <c r="L87" s="87"/>
      <c r="M87" s="61"/>
      <c r="N87" s="60"/>
      <c r="O87" s="87"/>
      <c r="P87" s="61"/>
      <c r="Q87" s="60"/>
      <c r="R87" s="196"/>
      <c r="S87" s="192"/>
      <c r="T87" s="60"/>
      <c r="U87" s="87"/>
      <c r="V87" s="184"/>
    </row>
    <row r="88" spans="1:22" ht="18" customHeight="1">
      <c r="A88" s="27">
        <f t="shared" si="3"/>
        <v>0</v>
      </c>
      <c r="B88" s="45">
        <f t="shared" si="4"/>
      </c>
      <c r="C88" s="151"/>
      <c r="D88" s="88"/>
      <c r="E88" s="41">
        <f t="shared" si="5"/>
      </c>
      <c r="F88" s="47"/>
      <c r="G88" s="127">
        <f>IF(D88="","",'所属等一覧'!$C$9)</f>
      </c>
      <c r="H88" s="48"/>
      <c r="I88" s="84"/>
      <c r="J88" s="49"/>
      <c r="K88" s="48"/>
      <c r="L88" s="84"/>
      <c r="M88" s="49"/>
      <c r="N88" s="48"/>
      <c r="O88" s="84"/>
      <c r="P88" s="49"/>
      <c r="Q88" s="48"/>
      <c r="R88" s="193"/>
      <c r="S88" s="189"/>
      <c r="T88" s="48"/>
      <c r="U88" s="84"/>
      <c r="V88" s="181"/>
    </row>
    <row r="89" spans="1:22" ht="18" customHeight="1">
      <c r="A89" s="27">
        <f t="shared" si="3"/>
        <v>0</v>
      </c>
      <c r="B89" s="42">
        <f t="shared" si="4"/>
      </c>
      <c r="C89" s="152"/>
      <c r="D89" s="91"/>
      <c r="E89" s="51">
        <f t="shared" si="5"/>
      </c>
      <c r="F89" s="50"/>
      <c r="G89" s="128">
        <f>IF(D89="","",'所属等一覧'!$C$9)</f>
      </c>
      <c r="H89" s="52"/>
      <c r="I89" s="85"/>
      <c r="J89" s="53"/>
      <c r="K89" s="52"/>
      <c r="L89" s="85"/>
      <c r="M89" s="53"/>
      <c r="N89" s="52"/>
      <c r="O89" s="85"/>
      <c r="P89" s="53"/>
      <c r="Q89" s="52"/>
      <c r="R89" s="194"/>
      <c r="S89" s="190"/>
      <c r="T89" s="52"/>
      <c r="U89" s="85"/>
      <c r="V89" s="182"/>
    </row>
    <row r="90" spans="1:22" ht="18" customHeight="1">
      <c r="A90" s="27">
        <f t="shared" si="3"/>
        <v>0</v>
      </c>
      <c r="B90" s="43">
        <f t="shared" si="4"/>
      </c>
      <c r="C90" s="153"/>
      <c r="D90" s="90"/>
      <c r="E90" s="55">
        <f t="shared" si="5"/>
      </c>
      <c r="F90" s="54"/>
      <c r="G90" s="129">
        <f>IF(D90="","",'所属等一覧'!$C$9)</f>
      </c>
      <c r="H90" s="56"/>
      <c r="I90" s="86"/>
      <c r="J90" s="57"/>
      <c r="K90" s="56"/>
      <c r="L90" s="86"/>
      <c r="M90" s="57"/>
      <c r="N90" s="56"/>
      <c r="O90" s="86"/>
      <c r="P90" s="57"/>
      <c r="Q90" s="56"/>
      <c r="R90" s="195"/>
      <c r="S90" s="191"/>
      <c r="T90" s="56"/>
      <c r="U90" s="86"/>
      <c r="V90" s="183"/>
    </row>
    <row r="91" spans="1:22" ht="18" customHeight="1">
      <c r="A91" s="27">
        <f t="shared" si="3"/>
        <v>0</v>
      </c>
      <c r="B91" s="42">
        <f t="shared" si="4"/>
      </c>
      <c r="C91" s="152"/>
      <c r="D91" s="91"/>
      <c r="E91" s="51">
        <f t="shared" si="5"/>
      </c>
      <c r="F91" s="50"/>
      <c r="G91" s="128">
        <f>IF(D91="","",'所属等一覧'!$C$9)</f>
      </c>
      <c r="H91" s="52"/>
      <c r="I91" s="85"/>
      <c r="J91" s="53"/>
      <c r="K91" s="52"/>
      <c r="L91" s="85"/>
      <c r="M91" s="53"/>
      <c r="N91" s="52"/>
      <c r="O91" s="85"/>
      <c r="P91" s="53"/>
      <c r="Q91" s="52"/>
      <c r="R91" s="194"/>
      <c r="S91" s="190"/>
      <c r="T91" s="52"/>
      <c r="U91" s="85"/>
      <c r="V91" s="182"/>
    </row>
    <row r="92" spans="1:22" ht="18" customHeight="1" thickBot="1">
      <c r="A92" s="27">
        <f t="shared" si="3"/>
        <v>0</v>
      </c>
      <c r="B92" s="44">
        <f t="shared" si="4"/>
      </c>
      <c r="C92" s="154"/>
      <c r="D92" s="92"/>
      <c r="E92" s="59">
        <f t="shared" si="5"/>
      </c>
      <c r="F92" s="58"/>
      <c r="G92" s="130">
        <f>IF(D92="","",'所属等一覧'!$C$9)</f>
      </c>
      <c r="H92" s="60"/>
      <c r="I92" s="87"/>
      <c r="J92" s="61"/>
      <c r="K92" s="60"/>
      <c r="L92" s="87"/>
      <c r="M92" s="61"/>
      <c r="N92" s="60"/>
      <c r="O92" s="87"/>
      <c r="P92" s="61"/>
      <c r="Q92" s="60"/>
      <c r="R92" s="196"/>
      <c r="S92" s="192"/>
      <c r="T92" s="60"/>
      <c r="U92" s="87"/>
      <c r="V92" s="184"/>
    </row>
    <row r="93" spans="1:22" ht="18" customHeight="1">
      <c r="A93" s="27">
        <f t="shared" si="3"/>
        <v>0</v>
      </c>
      <c r="B93" s="45">
        <f t="shared" si="4"/>
      </c>
      <c r="C93" s="151"/>
      <c r="D93" s="94"/>
      <c r="E93" s="41">
        <f t="shared" si="5"/>
      </c>
      <c r="F93" s="47"/>
      <c r="G93" s="127">
        <f>IF(D93="","",'所属等一覧'!$C$9)</f>
      </c>
      <c r="H93" s="48"/>
      <c r="I93" s="84"/>
      <c r="J93" s="49"/>
      <c r="K93" s="48"/>
      <c r="L93" s="84"/>
      <c r="M93" s="49"/>
      <c r="N93" s="48"/>
      <c r="O93" s="84"/>
      <c r="P93" s="49"/>
      <c r="Q93" s="48"/>
      <c r="R93" s="193"/>
      <c r="S93" s="189"/>
      <c r="T93" s="48"/>
      <c r="U93" s="84"/>
      <c r="V93" s="181"/>
    </row>
    <row r="94" spans="1:22" ht="18" customHeight="1">
      <c r="A94" s="27">
        <f t="shared" si="3"/>
        <v>0</v>
      </c>
      <c r="B94" s="42">
        <f t="shared" si="4"/>
      </c>
      <c r="C94" s="152"/>
      <c r="D94" s="91"/>
      <c r="E94" s="51">
        <f t="shared" si="5"/>
      </c>
      <c r="F94" s="50"/>
      <c r="G94" s="128">
        <f>IF(D94="","",'所属等一覧'!$C$9)</f>
      </c>
      <c r="H94" s="52"/>
      <c r="I94" s="85"/>
      <c r="J94" s="53"/>
      <c r="K94" s="52"/>
      <c r="L94" s="85"/>
      <c r="M94" s="53"/>
      <c r="N94" s="52"/>
      <c r="O94" s="85"/>
      <c r="P94" s="53"/>
      <c r="Q94" s="52"/>
      <c r="R94" s="194"/>
      <c r="S94" s="190"/>
      <c r="T94" s="52"/>
      <c r="U94" s="85"/>
      <c r="V94" s="182"/>
    </row>
    <row r="95" spans="1:22" ht="18" customHeight="1">
      <c r="A95" s="27">
        <f t="shared" si="3"/>
        <v>0</v>
      </c>
      <c r="B95" s="43">
        <f t="shared" si="4"/>
      </c>
      <c r="C95" s="153"/>
      <c r="D95" s="90"/>
      <c r="E95" s="55">
        <f t="shared" si="5"/>
      </c>
      <c r="F95" s="54"/>
      <c r="G95" s="129">
        <f>IF(D95="","",'所属等一覧'!$C$9)</f>
      </c>
      <c r="H95" s="56"/>
      <c r="I95" s="86"/>
      <c r="J95" s="57"/>
      <c r="K95" s="56"/>
      <c r="L95" s="86"/>
      <c r="M95" s="57"/>
      <c r="N95" s="56"/>
      <c r="O95" s="86"/>
      <c r="P95" s="57"/>
      <c r="Q95" s="56"/>
      <c r="R95" s="195"/>
      <c r="S95" s="191"/>
      <c r="T95" s="56"/>
      <c r="U95" s="86"/>
      <c r="V95" s="183"/>
    </row>
    <row r="96" spans="1:22" ht="18" customHeight="1">
      <c r="A96" s="27">
        <f t="shared" si="3"/>
        <v>0</v>
      </c>
      <c r="B96" s="42">
        <f t="shared" si="4"/>
      </c>
      <c r="C96" s="152"/>
      <c r="D96" s="91"/>
      <c r="E96" s="51">
        <f t="shared" si="5"/>
      </c>
      <c r="F96" s="50"/>
      <c r="G96" s="128">
        <f>IF(D96="","",'所属等一覧'!$C$9)</f>
      </c>
      <c r="H96" s="52"/>
      <c r="I96" s="85"/>
      <c r="J96" s="53"/>
      <c r="K96" s="52"/>
      <c r="L96" s="85"/>
      <c r="M96" s="53"/>
      <c r="N96" s="52"/>
      <c r="O96" s="85"/>
      <c r="P96" s="53"/>
      <c r="Q96" s="52"/>
      <c r="R96" s="194"/>
      <c r="S96" s="190"/>
      <c r="T96" s="52"/>
      <c r="U96" s="85"/>
      <c r="V96" s="182"/>
    </row>
    <row r="97" spans="1:22" ht="18" customHeight="1" thickBot="1">
      <c r="A97" s="27">
        <f t="shared" si="3"/>
        <v>0</v>
      </c>
      <c r="B97" s="44">
        <f t="shared" si="4"/>
      </c>
      <c r="C97" s="154"/>
      <c r="D97" s="95"/>
      <c r="E97" s="59">
        <f t="shared" si="5"/>
      </c>
      <c r="F97" s="58"/>
      <c r="G97" s="130">
        <f>IF(D97="","",'所属等一覧'!$C$9)</f>
      </c>
      <c r="H97" s="60"/>
      <c r="I97" s="87"/>
      <c r="J97" s="61"/>
      <c r="K97" s="60"/>
      <c r="L97" s="87"/>
      <c r="M97" s="61"/>
      <c r="N97" s="60"/>
      <c r="O97" s="87"/>
      <c r="P97" s="61"/>
      <c r="Q97" s="60"/>
      <c r="R97" s="196"/>
      <c r="S97" s="192"/>
      <c r="T97" s="60"/>
      <c r="U97" s="87"/>
      <c r="V97" s="184"/>
    </row>
    <row r="98" spans="1:22" ht="18" customHeight="1">
      <c r="A98" s="27">
        <f t="shared" si="3"/>
        <v>0</v>
      </c>
      <c r="B98" s="45">
        <f t="shared" si="4"/>
      </c>
      <c r="C98" s="151"/>
      <c r="D98" s="88"/>
      <c r="E98" s="41">
        <f t="shared" si="5"/>
      </c>
      <c r="F98" s="47"/>
      <c r="G98" s="127">
        <f>IF(D98="","",'所属等一覧'!$C$9)</f>
      </c>
      <c r="H98" s="48"/>
      <c r="I98" s="84"/>
      <c r="J98" s="49"/>
      <c r="K98" s="48"/>
      <c r="L98" s="84"/>
      <c r="M98" s="49"/>
      <c r="N98" s="48"/>
      <c r="O98" s="84"/>
      <c r="P98" s="49"/>
      <c r="Q98" s="48"/>
      <c r="R98" s="193"/>
      <c r="S98" s="189"/>
      <c r="T98" s="48"/>
      <c r="U98" s="84"/>
      <c r="V98" s="181"/>
    </row>
    <row r="99" spans="1:22" ht="18" customHeight="1">
      <c r="A99" s="27">
        <f t="shared" si="3"/>
        <v>0</v>
      </c>
      <c r="B99" s="42">
        <f t="shared" si="4"/>
      </c>
      <c r="C99" s="152"/>
      <c r="D99" s="91"/>
      <c r="E99" s="51">
        <f t="shared" si="5"/>
      </c>
      <c r="F99" s="50"/>
      <c r="G99" s="128">
        <f>IF(D99="","",'所属等一覧'!$C$9)</f>
      </c>
      <c r="H99" s="52"/>
      <c r="I99" s="85"/>
      <c r="J99" s="53"/>
      <c r="K99" s="52"/>
      <c r="L99" s="85"/>
      <c r="M99" s="53"/>
      <c r="N99" s="52"/>
      <c r="O99" s="85"/>
      <c r="P99" s="53"/>
      <c r="Q99" s="52"/>
      <c r="R99" s="194"/>
      <c r="S99" s="190"/>
      <c r="T99" s="52"/>
      <c r="U99" s="85"/>
      <c r="V99" s="182"/>
    </row>
    <row r="100" spans="1:22" ht="18" customHeight="1">
      <c r="A100" s="27">
        <f t="shared" si="3"/>
        <v>0</v>
      </c>
      <c r="B100" s="43">
        <f t="shared" si="4"/>
      </c>
      <c r="C100" s="153"/>
      <c r="D100" s="93"/>
      <c r="E100" s="62">
        <f t="shared" si="5"/>
      </c>
      <c r="F100" s="54"/>
      <c r="G100" s="129">
        <f>IF(D100="","",'所属等一覧'!$C$9)</f>
      </c>
      <c r="H100" s="56"/>
      <c r="I100" s="86"/>
      <c r="J100" s="57"/>
      <c r="K100" s="56"/>
      <c r="L100" s="86"/>
      <c r="M100" s="57"/>
      <c r="N100" s="56"/>
      <c r="O100" s="86"/>
      <c r="P100" s="57"/>
      <c r="Q100" s="56"/>
      <c r="R100" s="195"/>
      <c r="S100" s="191"/>
      <c r="T100" s="56"/>
      <c r="U100" s="86"/>
      <c r="V100" s="183"/>
    </row>
    <row r="101" spans="1:22" ht="18" customHeight="1">
      <c r="A101" s="27">
        <f t="shared" si="3"/>
        <v>0</v>
      </c>
      <c r="B101" s="42">
        <f t="shared" si="4"/>
      </c>
      <c r="C101" s="152"/>
      <c r="D101" s="91"/>
      <c r="E101" s="51">
        <f t="shared" si="5"/>
      </c>
      <c r="F101" s="50"/>
      <c r="G101" s="128">
        <f>IF(D101="","",'所属等一覧'!$C$9)</f>
      </c>
      <c r="H101" s="52"/>
      <c r="I101" s="85"/>
      <c r="J101" s="53"/>
      <c r="K101" s="52"/>
      <c r="L101" s="85"/>
      <c r="M101" s="53"/>
      <c r="N101" s="52"/>
      <c r="O101" s="85"/>
      <c r="P101" s="53"/>
      <c r="Q101" s="52"/>
      <c r="R101" s="194"/>
      <c r="S101" s="190"/>
      <c r="T101" s="52"/>
      <c r="U101" s="85"/>
      <c r="V101" s="182"/>
    </row>
    <row r="102" spans="1:22" ht="18" customHeight="1" thickBot="1">
      <c r="A102" s="27">
        <f t="shared" si="3"/>
        <v>0</v>
      </c>
      <c r="B102" s="44">
        <f t="shared" si="4"/>
      </c>
      <c r="C102" s="154"/>
      <c r="D102" s="92"/>
      <c r="E102" s="59">
        <f t="shared" si="5"/>
      </c>
      <c r="F102" s="58"/>
      <c r="G102" s="130">
        <f>IF(D102="","",'所属等一覧'!$C$9)</f>
      </c>
      <c r="H102" s="60"/>
      <c r="I102" s="87"/>
      <c r="J102" s="61"/>
      <c r="K102" s="60"/>
      <c r="L102" s="87"/>
      <c r="M102" s="61"/>
      <c r="N102" s="60"/>
      <c r="O102" s="87"/>
      <c r="P102" s="61"/>
      <c r="Q102" s="60"/>
      <c r="R102" s="196"/>
      <c r="S102" s="192"/>
      <c r="T102" s="60"/>
      <c r="U102" s="87"/>
      <c r="V102" s="184"/>
    </row>
    <row r="103" spans="1:22" ht="18" customHeight="1">
      <c r="A103" s="27">
        <f t="shared" si="3"/>
        <v>0</v>
      </c>
      <c r="B103" s="45">
        <f t="shared" si="4"/>
      </c>
      <c r="C103" s="151"/>
      <c r="D103" s="88"/>
      <c r="E103" s="41">
        <f t="shared" si="5"/>
      </c>
      <c r="F103" s="47"/>
      <c r="G103" s="127">
        <f>IF(D103="","",'所属等一覧'!$C$9)</f>
      </c>
      <c r="H103" s="48"/>
      <c r="I103" s="84"/>
      <c r="J103" s="49"/>
      <c r="K103" s="48"/>
      <c r="L103" s="84"/>
      <c r="M103" s="49"/>
      <c r="N103" s="48"/>
      <c r="O103" s="84"/>
      <c r="P103" s="49"/>
      <c r="Q103" s="48"/>
      <c r="R103" s="193"/>
      <c r="S103" s="189"/>
      <c r="T103" s="48"/>
      <c r="U103" s="84"/>
      <c r="V103" s="181"/>
    </row>
    <row r="104" spans="1:22" ht="18" customHeight="1">
      <c r="A104" s="27">
        <f t="shared" si="3"/>
        <v>0</v>
      </c>
      <c r="B104" s="42">
        <f t="shared" si="4"/>
      </c>
      <c r="C104" s="152"/>
      <c r="D104" s="91"/>
      <c r="E104" s="51">
        <f t="shared" si="5"/>
      </c>
      <c r="F104" s="50"/>
      <c r="G104" s="128">
        <f>IF(D104="","",'所属等一覧'!$C$9)</f>
      </c>
      <c r="H104" s="52"/>
      <c r="I104" s="85"/>
      <c r="J104" s="53"/>
      <c r="K104" s="52"/>
      <c r="L104" s="85"/>
      <c r="M104" s="53"/>
      <c r="N104" s="52"/>
      <c r="O104" s="85"/>
      <c r="P104" s="53"/>
      <c r="Q104" s="52"/>
      <c r="R104" s="194"/>
      <c r="S104" s="190"/>
      <c r="T104" s="52"/>
      <c r="U104" s="85"/>
      <c r="V104" s="182"/>
    </row>
    <row r="105" spans="1:22" ht="18" customHeight="1">
      <c r="A105" s="27">
        <f t="shared" si="3"/>
        <v>0</v>
      </c>
      <c r="B105" s="43">
        <f t="shared" si="4"/>
      </c>
      <c r="C105" s="153"/>
      <c r="D105" s="93"/>
      <c r="E105" s="55">
        <f t="shared" si="5"/>
      </c>
      <c r="F105" s="54"/>
      <c r="G105" s="129">
        <f>IF(D105="","",'所属等一覧'!$C$9)</f>
      </c>
      <c r="H105" s="56"/>
      <c r="I105" s="86"/>
      <c r="J105" s="57"/>
      <c r="K105" s="56"/>
      <c r="L105" s="86"/>
      <c r="M105" s="57"/>
      <c r="N105" s="56"/>
      <c r="O105" s="86"/>
      <c r="P105" s="57"/>
      <c r="Q105" s="56"/>
      <c r="R105" s="195"/>
      <c r="S105" s="191"/>
      <c r="T105" s="56"/>
      <c r="U105" s="86"/>
      <c r="V105" s="183"/>
    </row>
    <row r="106" spans="1:22" ht="18" customHeight="1">
      <c r="A106" s="27">
        <f t="shared" si="3"/>
        <v>0</v>
      </c>
      <c r="B106" s="42">
        <f t="shared" si="4"/>
      </c>
      <c r="C106" s="152"/>
      <c r="D106" s="91"/>
      <c r="E106" s="51">
        <f t="shared" si="5"/>
      </c>
      <c r="F106" s="50"/>
      <c r="G106" s="128">
        <f>IF(D106="","",'所属等一覧'!$C$9)</f>
      </c>
      <c r="H106" s="52"/>
      <c r="I106" s="85"/>
      <c r="J106" s="53"/>
      <c r="K106" s="52"/>
      <c r="L106" s="85"/>
      <c r="M106" s="53"/>
      <c r="N106" s="52"/>
      <c r="O106" s="85"/>
      <c r="P106" s="53"/>
      <c r="Q106" s="52"/>
      <c r="R106" s="194"/>
      <c r="S106" s="190"/>
      <c r="T106" s="52"/>
      <c r="U106" s="85"/>
      <c r="V106" s="182"/>
    </row>
    <row r="107" spans="1:22" ht="18" customHeight="1" thickBot="1">
      <c r="A107" s="27">
        <f t="shared" si="3"/>
        <v>0</v>
      </c>
      <c r="B107" s="44">
        <f t="shared" si="4"/>
      </c>
      <c r="C107" s="154"/>
      <c r="D107" s="95"/>
      <c r="E107" s="59">
        <f t="shared" si="5"/>
      </c>
      <c r="F107" s="58"/>
      <c r="G107" s="130">
        <f>IF(D107="","",'所属等一覧'!$C$9)</f>
      </c>
      <c r="H107" s="60"/>
      <c r="I107" s="87"/>
      <c r="J107" s="61"/>
      <c r="K107" s="60"/>
      <c r="L107" s="87"/>
      <c r="M107" s="61"/>
      <c r="N107" s="60"/>
      <c r="O107" s="87"/>
      <c r="P107" s="61"/>
      <c r="Q107" s="60"/>
      <c r="R107" s="196"/>
      <c r="S107" s="192"/>
      <c r="T107" s="60"/>
      <c r="U107" s="87"/>
      <c r="V107" s="184"/>
    </row>
    <row r="108" spans="1:22" ht="18" customHeight="1">
      <c r="A108" s="27">
        <f t="shared" si="3"/>
        <v>0</v>
      </c>
      <c r="B108" s="45">
        <f t="shared" si="4"/>
      </c>
      <c r="C108" s="151"/>
      <c r="D108" s="88"/>
      <c r="E108" s="41">
        <f t="shared" si="5"/>
      </c>
      <c r="F108" s="47"/>
      <c r="G108" s="127">
        <f>IF(D108="","",'所属等一覧'!$C$9)</f>
      </c>
      <c r="H108" s="48"/>
      <c r="I108" s="84"/>
      <c r="J108" s="49"/>
      <c r="K108" s="48"/>
      <c r="L108" s="84"/>
      <c r="M108" s="49"/>
      <c r="N108" s="48"/>
      <c r="O108" s="84"/>
      <c r="P108" s="49"/>
      <c r="Q108" s="48"/>
      <c r="R108" s="193"/>
      <c r="S108" s="189"/>
      <c r="T108" s="48"/>
      <c r="U108" s="84"/>
      <c r="V108" s="181"/>
    </row>
    <row r="109" spans="1:22" ht="18" customHeight="1">
      <c r="A109" s="27">
        <f t="shared" si="3"/>
        <v>0</v>
      </c>
      <c r="B109" s="42">
        <f t="shared" si="4"/>
      </c>
      <c r="C109" s="152"/>
      <c r="D109" s="91"/>
      <c r="E109" s="51">
        <f t="shared" si="5"/>
      </c>
      <c r="F109" s="50"/>
      <c r="G109" s="128">
        <f>IF(D109="","",'所属等一覧'!$C$9)</f>
      </c>
      <c r="H109" s="52"/>
      <c r="I109" s="85"/>
      <c r="J109" s="53"/>
      <c r="K109" s="52"/>
      <c r="L109" s="85"/>
      <c r="M109" s="53"/>
      <c r="N109" s="52"/>
      <c r="O109" s="85"/>
      <c r="P109" s="53"/>
      <c r="Q109" s="52"/>
      <c r="R109" s="194"/>
      <c r="S109" s="190"/>
      <c r="T109" s="52"/>
      <c r="U109" s="85"/>
      <c r="V109" s="182"/>
    </row>
    <row r="110" spans="1:22" ht="18" customHeight="1">
      <c r="A110" s="27">
        <f t="shared" si="3"/>
        <v>0</v>
      </c>
      <c r="B110" s="43">
        <f t="shared" si="4"/>
      </c>
      <c r="C110" s="153"/>
      <c r="D110" s="90"/>
      <c r="E110" s="55">
        <f t="shared" si="5"/>
      </c>
      <c r="F110" s="54"/>
      <c r="G110" s="129">
        <f>IF(D110="","",'所属等一覧'!$C$9)</f>
      </c>
      <c r="H110" s="56"/>
      <c r="I110" s="86"/>
      <c r="J110" s="57"/>
      <c r="K110" s="56"/>
      <c r="L110" s="86"/>
      <c r="M110" s="57"/>
      <c r="N110" s="56"/>
      <c r="O110" s="86"/>
      <c r="P110" s="57"/>
      <c r="Q110" s="56"/>
      <c r="R110" s="195"/>
      <c r="S110" s="191"/>
      <c r="T110" s="56"/>
      <c r="U110" s="86"/>
      <c r="V110" s="183"/>
    </row>
    <row r="111" spans="1:22" ht="18" customHeight="1">
      <c r="A111" s="27">
        <f t="shared" si="3"/>
        <v>0</v>
      </c>
      <c r="B111" s="42">
        <f t="shared" si="4"/>
      </c>
      <c r="C111" s="152"/>
      <c r="D111" s="91"/>
      <c r="E111" s="51">
        <f t="shared" si="5"/>
      </c>
      <c r="F111" s="50"/>
      <c r="G111" s="128">
        <f>IF(D111="","",'所属等一覧'!$C$9)</f>
      </c>
      <c r="H111" s="52"/>
      <c r="I111" s="85"/>
      <c r="J111" s="53"/>
      <c r="K111" s="52"/>
      <c r="L111" s="85"/>
      <c r="M111" s="53"/>
      <c r="N111" s="52"/>
      <c r="O111" s="85"/>
      <c r="P111" s="53"/>
      <c r="Q111" s="52"/>
      <c r="R111" s="194"/>
      <c r="S111" s="190"/>
      <c r="T111" s="52"/>
      <c r="U111" s="85"/>
      <c r="V111" s="182"/>
    </row>
    <row r="112" spans="1:22" ht="18" customHeight="1" thickBot="1">
      <c r="A112" s="27">
        <f t="shared" si="3"/>
        <v>0</v>
      </c>
      <c r="B112" s="44">
        <f t="shared" si="4"/>
      </c>
      <c r="C112" s="154"/>
      <c r="D112" s="92"/>
      <c r="E112" s="59">
        <f t="shared" si="5"/>
      </c>
      <c r="F112" s="58"/>
      <c r="G112" s="130">
        <f>IF(D112="","",'所属等一覧'!$C$9)</f>
      </c>
      <c r="H112" s="60"/>
      <c r="I112" s="87"/>
      <c r="J112" s="61"/>
      <c r="K112" s="60"/>
      <c r="L112" s="87"/>
      <c r="M112" s="61"/>
      <c r="N112" s="60"/>
      <c r="O112" s="87"/>
      <c r="P112" s="61"/>
      <c r="Q112" s="60"/>
      <c r="R112" s="196"/>
      <c r="S112" s="192"/>
      <c r="T112" s="60"/>
      <c r="U112" s="87"/>
      <c r="V112" s="184"/>
    </row>
    <row r="113" spans="1:22" ht="18" customHeight="1">
      <c r="A113" s="27">
        <f t="shared" si="3"/>
        <v>0</v>
      </c>
      <c r="B113" s="45">
        <f t="shared" si="4"/>
      </c>
      <c r="C113" s="151"/>
      <c r="D113" s="94"/>
      <c r="E113" s="41">
        <f t="shared" si="5"/>
      </c>
      <c r="F113" s="47"/>
      <c r="G113" s="127">
        <f>IF(D113="","",'所属等一覧'!$C$9)</f>
      </c>
      <c r="H113" s="48"/>
      <c r="I113" s="84"/>
      <c r="J113" s="49"/>
      <c r="K113" s="48"/>
      <c r="L113" s="84"/>
      <c r="M113" s="49"/>
      <c r="N113" s="48"/>
      <c r="O113" s="84"/>
      <c r="P113" s="49"/>
      <c r="Q113" s="48"/>
      <c r="R113" s="193"/>
      <c r="S113" s="189"/>
      <c r="T113" s="48"/>
      <c r="U113" s="84"/>
      <c r="V113" s="181"/>
    </row>
    <row r="114" spans="1:22" ht="18" customHeight="1">
      <c r="A114" s="27">
        <f t="shared" si="3"/>
        <v>0</v>
      </c>
      <c r="B114" s="42">
        <f t="shared" si="4"/>
      </c>
      <c r="C114" s="152"/>
      <c r="D114" s="91"/>
      <c r="E114" s="51">
        <f t="shared" si="5"/>
      </c>
      <c r="F114" s="50"/>
      <c r="G114" s="128">
        <f>IF(D114="","",'所属等一覧'!$C$9)</f>
      </c>
      <c r="H114" s="52"/>
      <c r="I114" s="85"/>
      <c r="J114" s="53"/>
      <c r="K114" s="52"/>
      <c r="L114" s="85"/>
      <c r="M114" s="53"/>
      <c r="N114" s="52"/>
      <c r="O114" s="85"/>
      <c r="P114" s="53"/>
      <c r="Q114" s="52"/>
      <c r="R114" s="194"/>
      <c r="S114" s="190"/>
      <c r="T114" s="52"/>
      <c r="U114" s="85"/>
      <c r="V114" s="182"/>
    </row>
    <row r="115" spans="1:22" ht="18" customHeight="1">
      <c r="A115" s="27">
        <f t="shared" si="3"/>
        <v>0</v>
      </c>
      <c r="B115" s="43">
        <f t="shared" si="4"/>
      </c>
      <c r="C115" s="153"/>
      <c r="D115" s="90"/>
      <c r="E115" s="55">
        <f t="shared" si="5"/>
      </c>
      <c r="F115" s="54"/>
      <c r="G115" s="129">
        <f>IF(D115="","",'所属等一覧'!$C$9)</f>
      </c>
      <c r="H115" s="56"/>
      <c r="I115" s="86"/>
      <c r="J115" s="57"/>
      <c r="K115" s="56"/>
      <c r="L115" s="86"/>
      <c r="M115" s="57"/>
      <c r="N115" s="56"/>
      <c r="O115" s="86"/>
      <c r="P115" s="57"/>
      <c r="Q115" s="56"/>
      <c r="R115" s="195"/>
      <c r="S115" s="191"/>
      <c r="T115" s="56"/>
      <c r="U115" s="86"/>
      <c r="V115" s="183"/>
    </row>
    <row r="116" spans="1:22" ht="18" customHeight="1">
      <c r="A116" s="27">
        <f t="shared" si="3"/>
        <v>0</v>
      </c>
      <c r="B116" s="42">
        <f t="shared" si="4"/>
      </c>
      <c r="C116" s="152"/>
      <c r="D116" s="91"/>
      <c r="E116" s="51">
        <f t="shared" si="5"/>
      </c>
      <c r="F116" s="50"/>
      <c r="G116" s="128">
        <f>IF(D116="","",'所属等一覧'!$C$9)</f>
      </c>
      <c r="H116" s="52"/>
      <c r="I116" s="85"/>
      <c r="J116" s="53"/>
      <c r="K116" s="52"/>
      <c r="L116" s="85"/>
      <c r="M116" s="53"/>
      <c r="N116" s="52"/>
      <c r="O116" s="85"/>
      <c r="P116" s="53"/>
      <c r="Q116" s="52"/>
      <c r="R116" s="194"/>
      <c r="S116" s="190"/>
      <c r="T116" s="52"/>
      <c r="U116" s="85"/>
      <c r="V116" s="182"/>
    </row>
    <row r="117" spans="1:22" ht="18" customHeight="1" thickBot="1">
      <c r="A117" s="27">
        <f t="shared" si="3"/>
        <v>0</v>
      </c>
      <c r="B117" s="44">
        <f t="shared" si="4"/>
      </c>
      <c r="C117" s="154"/>
      <c r="D117" s="92"/>
      <c r="E117" s="59">
        <f t="shared" si="5"/>
      </c>
      <c r="F117" s="58"/>
      <c r="G117" s="130">
        <f>IF(D117="","",'所属等一覧'!$C$9)</f>
      </c>
      <c r="H117" s="60"/>
      <c r="I117" s="87"/>
      <c r="J117" s="61"/>
      <c r="K117" s="60"/>
      <c r="L117" s="87"/>
      <c r="M117" s="61"/>
      <c r="N117" s="60"/>
      <c r="O117" s="87"/>
      <c r="P117" s="61"/>
      <c r="Q117" s="60"/>
      <c r="R117" s="196"/>
      <c r="S117" s="192"/>
      <c r="T117" s="60"/>
      <c r="U117" s="87"/>
      <c r="V117" s="184"/>
    </row>
    <row r="118" spans="1:22" ht="18" customHeight="1">
      <c r="A118" s="27">
        <f t="shared" si="3"/>
        <v>0</v>
      </c>
      <c r="B118" s="45">
        <f t="shared" si="4"/>
      </c>
      <c r="C118" s="151"/>
      <c r="D118" s="94"/>
      <c r="E118" s="41">
        <f t="shared" si="5"/>
      </c>
      <c r="F118" s="47"/>
      <c r="G118" s="127">
        <f>IF(D118="","",'所属等一覧'!$C$9)</f>
      </c>
      <c r="H118" s="48"/>
      <c r="I118" s="84"/>
      <c r="J118" s="49"/>
      <c r="K118" s="48"/>
      <c r="L118" s="84"/>
      <c r="M118" s="49"/>
      <c r="N118" s="48"/>
      <c r="O118" s="84"/>
      <c r="P118" s="49"/>
      <c r="Q118" s="48"/>
      <c r="R118" s="193"/>
      <c r="S118" s="189"/>
      <c r="T118" s="48"/>
      <c r="U118" s="84"/>
      <c r="V118" s="181"/>
    </row>
    <row r="119" spans="1:22" ht="18" customHeight="1">
      <c r="A119" s="27">
        <f t="shared" si="3"/>
        <v>0</v>
      </c>
      <c r="B119" s="42">
        <f t="shared" si="4"/>
      </c>
      <c r="C119" s="152"/>
      <c r="D119" s="91"/>
      <c r="E119" s="51">
        <f t="shared" si="5"/>
      </c>
      <c r="F119" s="50"/>
      <c r="G119" s="128">
        <f>IF(D119="","",'所属等一覧'!$C$9)</f>
      </c>
      <c r="H119" s="52"/>
      <c r="I119" s="85"/>
      <c r="J119" s="53"/>
      <c r="K119" s="52"/>
      <c r="L119" s="85"/>
      <c r="M119" s="53"/>
      <c r="N119" s="52"/>
      <c r="O119" s="85"/>
      <c r="P119" s="53"/>
      <c r="Q119" s="52"/>
      <c r="R119" s="194"/>
      <c r="S119" s="190"/>
      <c r="T119" s="52"/>
      <c r="U119" s="85"/>
      <c r="V119" s="182"/>
    </row>
    <row r="120" spans="1:22" ht="18" customHeight="1">
      <c r="A120" s="27">
        <f t="shared" si="3"/>
        <v>0</v>
      </c>
      <c r="B120" s="43">
        <f t="shared" si="4"/>
      </c>
      <c r="C120" s="153"/>
      <c r="D120" s="90"/>
      <c r="E120" s="55">
        <f t="shared" si="5"/>
      </c>
      <c r="F120" s="54"/>
      <c r="G120" s="129">
        <f>IF(D120="","",'所属等一覧'!$C$9)</f>
      </c>
      <c r="H120" s="56"/>
      <c r="I120" s="86"/>
      <c r="J120" s="57"/>
      <c r="K120" s="56"/>
      <c r="L120" s="86"/>
      <c r="M120" s="57"/>
      <c r="N120" s="56"/>
      <c r="O120" s="86"/>
      <c r="P120" s="57"/>
      <c r="Q120" s="56"/>
      <c r="R120" s="195"/>
      <c r="S120" s="191"/>
      <c r="T120" s="56"/>
      <c r="U120" s="86"/>
      <c r="V120" s="183"/>
    </row>
    <row r="121" spans="1:22" ht="18" customHeight="1">
      <c r="A121" s="27">
        <f t="shared" si="3"/>
        <v>0</v>
      </c>
      <c r="B121" s="42">
        <f t="shared" si="4"/>
      </c>
      <c r="C121" s="152"/>
      <c r="D121" s="91"/>
      <c r="E121" s="51">
        <f t="shared" si="5"/>
      </c>
      <c r="F121" s="50"/>
      <c r="G121" s="128">
        <f>IF(D121="","",'所属等一覧'!$C$9)</f>
      </c>
      <c r="H121" s="52"/>
      <c r="I121" s="85"/>
      <c r="J121" s="53"/>
      <c r="K121" s="52"/>
      <c r="L121" s="85"/>
      <c r="M121" s="53"/>
      <c r="N121" s="52"/>
      <c r="O121" s="85"/>
      <c r="P121" s="53"/>
      <c r="Q121" s="52"/>
      <c r="R121" s="194"/>
      <c r="S121" s="190"/>
      <c r="T121" s="52"/>
      <c r="U121" s="85"/>
      <c r="V121" s="182"/>
    </row>
    <row r="122" spans="1:22" ht="18" customHeight="1" thickBot="1">
      <c r="A122" s="27">
        <f t="shared" si="3"/>
        <v>0</v>
      </c>
      <c r="B122" s="44">
        <f t="shared" si="4"/>
      </c>
      <c r="C122" s="154"/>
      <c r="D122" s="92"/>
      <c r="E122" s="59">
        <f t="shared" si="5"/>
      </c>
      <c r="F122" s="58"/>
      <c r="G122" s="130">
        <f>IF(D122="","",'所属等一覧'!$C$9)</f>
      </c>
      <c r="H122" s="60"/>
      <c r="I122" s="87"/>
      <c r="J122" s="61"/>
      <c r="K122" s="60"/>
      <c r="L122" s="87"/>
      <c r="M122" s="61"/>
      <c r="N122" s="60"/>
      <c r="O122" s="87"/>
      <c r="P122" s="61"/>
      <c r="Q122" s="60"/>
      <c r="R122" s="196"/>
      <c r="S122" s="192"/>
      <c r="T122" s="60"/>
      <c r="U122" s="87"/>
      <c r="V122" s="184"/>
    </row>
    <row r="123" spans="1:22" ht="18" customHeight="1">
      <c r="A123" s="27">
        <f t="shared" si="3"/>
        <v>0</v>
      </c>
      <c r="B123" s="45">
        <f t="shared" si="4"/>
      </c>
      <c r="C123" s="151"/>
      <c r="D123" s="94"/>
      <c r="E123" s="41">
        <f t="shared" si="5"/>
      </c>
      <c r="F123" s="47"/>
      <c r="G123" s="127">
        <f>IF(D123="","",'所属等一覧'!$C$9)</f>
      </c>
      <c r="H123" s="48"/>
      <c r="I123" s="84"/>
      <c r="J123" s="49"/>
      <c r="K123" s="48"/>
      <c r="L123" s="84"/>
      <c r="M123" s="49"/>
      <c r="N123" s="48"/>
      <c r="O123" s="84"/>
      <c r="P123" s="49"/>
      <c r="Q123" s="48"/>
      <c r="R123" s="193"/>
      <c r="S123" s="189"/>
      <c r="T123" s="48"/>
      <c r="U123" s="84"/>
      <c r="V123" s="181"/>
    </row>
    <row r="124" spans="1:22" ht="18" customHeight="1">
      <c r="A124" s="27">
        <f t="shared" si="3"/>
        <v>0</v>
      </c>
      <c r="B124" s="42">
        <f t="shared" si="4"/>
      </c>
      <c r="C124" s="152"/>
      <c r="D124" s="91"/>
      <c r="E124" s="51">
        <f t="shared" si="5"/>
      </c>
      <c r="F124" s="50"/>
      <c r="G124" s="128">
        <f>IF(D124="","",'所属等一覧'!$C$9)</f>
      </c>
      <c r="H124" s="52"/>
      <c r="I124" s="85"/>
      <c r="J124" s="53"/>
      <c r="K124" s="52"/>
      <c r="L124" s="85"/>
      <c r="M124" s="53"/>
      <c r="N124" s="52"/>
      <c r="O124" s="85"/>
      <c r="P124" s="53"/>
      <c r="Q124" s="52"/>
      <c r="R124" s="194"/>
      <c r="S124" s="190"/>
      <c r="T124" s="52"/>
      <c r="U124" s="85"/>
      <c r="V124" s="182"/>
    </row>
    <row r="125" spans="1:22" ht="18" customHeight="1">
      <c r="A125" s="27">
        <f t="shared" si="3"/>
        <v>0</v>
      </c>
      <c r="B125" s="43">
        <f t="shared" si="4"/>
      </c>
      <c r="C125" s="153"/>
      <c r="D125" s="90"/>
      <c r="E125" s="55">
        <f t="shared" si="5"/>
      </c>
      <c r="F125" s="54"/>
      <c r="G125" s="129">
        <f>IF(D125="","",'所属等一覧'!$C$9)</f>
      </c>
      <c r="H125" s="56"/>
      <c r="I125" s="86"/>
      <c r="J125" s="57"/>
      <c r="K125" s="56"/>
      <c r="L125" s="86"/>
      <c r="M125" s="57"/>
      <c r="N125" s="56"/>
      <c r="O125" s="86"/>
      <c r="P125" s="57"/>
      <c r="Q125" s="56"/>
      <c r="R125" s="195"/>
      <c r="S125" s="191"/>
      <c r="T125" s="56"/>
      <c r="U125" s="86"/>
      <c r="V125" s="183"/>
    </row>
    <row r="126" spans="1:22" ht="18" customHeight="1">
      <c r="A126" s="27">
        <f t="shared" si="3"/>
        <v>0</v>
      </c>
      <c r="B126" s="42">
        <f t="shared" si="4"/>
      </c>
      <c r="C126" s="152"/>
      <c r="D126" s="91"/>
      <c r="E126" s="51">
        <f t="shared" si="5"/>
      </c>
      <c r="F126" s="50"/>
      <c r="G126" s="128">
        <f>IF(D126="","",'所属等一覧'!$C$9)</f>
      </c>
      <c r="H126" s="52"/>
      <c r="I126" s="85"/>
      <c r="J126" s="53"/>
      <c r="K126" s="52"/>
      <c r="L126" s="85"/>
      <c r="M126" s="53"/>
      <c r="N126" s="52"/>
      <c r="O126" s="85"/>
      <c r="P126" s="53"/>
      <c r="Q126" s="52"/>
      <c r="R126" s="194"/>
      <c r="S126" s="190"/>
      <c r="T126" s="52"/>
      <c r="U126" s="85"/>
      <c r="V126" s="182"/>
    </row>
    <row r="127" spans="1:22" ht="18" customHeight="1" thickBot="1">
      <c r="A127" s="27">
        <f t="shared" si="3"/>
        <v>0</v>
      </c>
      <c r="B127" s="44">
        <f t="shared" si="4"/>
      </c>
      <c r="C127" s="154"/>
      <c r="D127" s="92"/>
      <c r="E127" s="59">
        <f t="shared" si="5"/>
      </c>
      <c r="F127" s="58"/>
      <c r="G127" s="130">
        <f>IF(D127="","",'所属等一覧'!$C$9)</f>
      </c>
      <c r="H127" s="60"/>
      <c r="I127" s="87"/>
      <c r="J127" s="61"/>
      <c r="K127" s="60"/>
      <c r="L127" s="87"/>
      <c r="M127" s="61"/>
      <c r="N127" s="60"/>
      <c r="O127" s="87"/>
      <c r="P127" s="61"/>
      <c r="Q127" s="60"/>
      <c r="R127" s="196"/>
      <c r="S127" s="192"/>
      <c r="T127" s="60"/>
      <c r="U127" s="87"/>
      <c r="V127" s="184"/>
    </row>
    <row r="128" spans="1:22" ht="18" customHeight="1">
      <c r="A128" s="27">
        <f t="shared" si="3"/>
        <v>0</v>
      </c>
      <c r="B128" s="45">
        <f t="shared" si="4"/>
      </c>
      <c r="C128" s="151"/>
      <c r="D128" s="94"/>
      <c r="E128" s="41">
        <f t="shared" si="5"/>
      </c>
      <c r="F128" s="47"/>
      <c r="G128" s="127">
        <f>IF(D128="","",'所属等一覧'!$C$9)</f>
      </c>
      <c r="H128" s="48"/>
      <c r="I128" s="84"/>
      <c r="J128" s="49"/>
      <c r="K128" s="48"/>
      <c r="L128" s="84"/>
      <c r="M128" s="49"/>
      <c r="N128" s="48"/>
      <c r="O128" s="84"/>
      <c r="P128" s="49"/>
      <c r="Q128" s="48"/>
      <c r="R128" s="193"/>
      <c r="S128" s="189"/>
      <c r="T128" s="48"/>
      <c r="U128" s="84"/>
      <c r="V128" s="181"/>
    </row>
    <row r="129" spans="1:22" ht="18" customHeight="1">
      <c r="A129" s="27">
        <f t="shared" si="3"/>
        <v>0</v>
      </c>
      <c r="B129" s="42">
        <f t="shared" si="4"/>
      </c>
      <c r="C129" s="152"/>
      <c r="D129" s="91"/>
      <c r="E129" s="51">
        <f t="shared" si="5"/>
      </c>
      <c r="F129" s="50"/>
      <c r="G129" s="128">
        <f>IF(D129="","",'所属等一覧'!$C$9)</f>
      </c>
      <c r="H129" s="52"/>
      <c r="I129" s="85"/>
      <c r="J129" s="53"/>
      <c r="K129" s="52"/>
      <c r="L129" s="85"/>
      <c r="M129" s="53"/>
      <c r="N129" s="52"/>
      <c r="O129" s="85"/>
      <c r="P129" s="53"/>
      <c r="Q129" s="52"/>
      <c r="R129" s="194"/>
      <c r="S129" s="190"/>
      <c r="T129" s="52"/>
      <c r="U129" s="85"/>
      <c r="V129" s="182"/>
    </row>
    <row r="130" spans="1:22" ht="18" customHeight="1">
      <c r="A130" s="27">
        <f t="shared" si="3"/>
        <v>0</v>
      </c>
      <c r="B130" s="43">
        <f t="shared" si="4"/>
      </c>
      <c r="C130" s="153"/>
      <c r="D130" s="90"/>
      <c r="E130" s="55">
        <f t="shared" si="5"/>
      </c>
      <c r="F130" s="54"/>
      <c r="G130" s="129">
        <f>IF(D130="","",'所属等一覧'!$C$9)</f>
      </c>
      <c r="H130" s="56"/>
      <c r="I130" s="86"/>
      <c r="J130" s="57"/>
      <c r="K130" s="56"/>
      <c r="L130" s="86"/>
      <c r="M130" s="57"/>
      <c r="N130" s="56"/>
      <c r="O130" s="86"/>
      <c r="P130" s="57"/>
      <c r="Q130" s="56"/>
      <c r="R130" s="195"/>
      <c r="S130" s="191"/>
      <c r="T130" s="56"/>
      <c r="U130" s="86"/>
      <c r="V130" s="183"/>
    </row>
    <row r="131" spans="1:22" ht="18" customHeight="1">
      <c r="A131" s="27">
        <f t="shared" si="3"/>
        <v>0</v>
      </c>
      <c r="B131" s="42">
        <f t="shared" si="4"/>
      </c>
      <c r="C131" s="152"/>
      <c r="D131" s="91"/>
      <c r="E131" s="51">
        <f t="shared" si="5"/>
      </c>
      <c r="F131" s="50"/>
      <c r="G131" s="128">
        <f>IF(D131="","",'所属等一覧'!$C$9)</f>
      </c>
      <c r="H131" s="52"/>
      <c r="I131" s="85"/>
      <c r="J131" s="53"/>
      <c r="K131" s="52"/>
      <c r="L131" s="85"/>
      <c r="M131" s="53"/>
      <c r="N131" s="52"/>
      <c r="O131" s="85"/>
      <c r="P131" s="53"/>
      <c r="Q131" s="52"/>
      <c r="R131" s="194"/>
      <c r="S131" s="190"/>
      <c r="T131" s="52"/>
      <c r="U131" s="85"/>
      <c r="V131" s="182"/>
    </row>
    <row r="132" spans="1:22" ht="18" customHeight="1" thickBot="1">
      <c r="A132" s="27">
        <f t="shared" si="3"/>
        <v>0</v>
      </c>
      <c r="B132" s="44">
        <f t="shared" si="4"/>
      </c>
      <c r="C132" s="154"/>
      <c r="D132" s="92"/>
      <c r="E132" s="59">
        <f t="shared" si="5"/>
      </c>
      <c r="F132" s="58"/>
      <c r="G132" s="130">
        <f>IF(D132="","",'所属等一覧'!$C$9)</f>
      </c>
      <c r="H132" s="60"/>
      <c r="I132" s="87"/>
      <c r="J132" s="61"/>
      <c r="K132" s="60"/>
      <c r="L132" s="87"/>
      <c r="M132" s="61"/>
      <c r="N132" s="60"/>
      <c r="O132" s="87"/>
      <c r="P132" s="61"/>
      <c r="Q132" s="60"/>
      <c r="R132" s="196"/>
      <c r="S132" s="192"/>
      <c r="T132" s="60"/>
      <c r="U132" s="87"/>
      <c r="V132" s="184"/>
    </row>
    <row r="133" spans="1:22" ht="18" customHeight="1">
      <c r="A133" s="27">
        <f t="shared" si="3"/>
        <v>0</v>
      </c>
      <c r="B133" s="45">
        <f t="shared" si="4"/>
      </c>
      <c r="C133" s="151"/>
      <c r="D133" s="94"/>
      <c r="E133" s="41">
        <f t="shared" si="5"/>
      </c>
      <c r="F133" s="47"/>
      <c r="G133" s="127">
        <f>IF(D133="","",'所属等一覧'!$C$9)</f>
      </c>
      <c r="H133" s="48"/>
      <c r="I133" s="84"/>
      <c r="J133" s="49"/>
      <c r="K133" s="48"/>
      <c r="L133" s="84"/>
      <c r="M133" s="49"/>
      <c r="N133" s="48"/>
      <c r="O133" s="84"/>
      <c r="P133" s="49"/>
      <c r="Q133" s="48"/>
      <c r="R133" s="193"/>
      <c r="S133" s="189"/>
      <c r="T133" s="48"/>
      <c r="U133" s="84"/>
      <c r="V133" s="181"/>
    </row>
    <row r="134" spans="1:22" ht="18" customHeight="1">
      <c r="A134" s="27">
        <f t="shared" si="3"/>
        <v>0</v>
      </c>
      <c r="B134" s="42">
        <f t="shared" si="4"/>
      </c>
      <c r="C134" s="152"/>
      <c r="D134" s="91"/>
      <c r="E134" s="51">
        <f t="shared" si="5"/>
      </c>
      <c r="F134" s="50"/>
      <c r="G134" s="128">
        <f>IF(D134="","",'所属等一覧'!$C$9)</f>
      </c>
      <c r="H134" s="52"/>
      <c r="I134" s="85"/>
      <c r="J134" s="53"/>
      <c r="K134" s="52"/>
      <c r="L134" s="85"/>
      <c r="M134" s="53"/>
      <c r="N134" s="52"/>
      <c r="O134" s="85"/>
      <c r="P134" s="53"/>
      <c r="Q134" s="52"/>
      <c r="R134" s="194"/>
      <c r="S134" s="190"/>
      <c r="T134" s="52"/>
      <c r="U134" s="85"/>
      <c r="V134" s="182"/>
    </row>
    <row r="135" spans="1:22" ht="18" customHeight="1">
      <c r="A135" s="27">
        <f t="shared" si="3"/>
        <v>0</v>
      </c>
      <c r="B135" s="43">
        <f t="shared" si="4"/>
      </c>
      <c r="C135" s="153"/>
      <c r="D135" s="90"/>
      <c r="E135" s="55">
        <f t="shared" si="5"/>
      </c>
      <c r="F135" s="54"/>
      <c r="G135" s="129">
        <f>IF(D135="","",'所属等一覧'!$C$9)</f>
      </c>
      <c r="H135" s="56"/>
      <c r="I135" s="86"/>
      <c r="J135" s="57"/>
      <c r="K135" s="56"/>
      <c r="L135" s="86"/>
      <c r="M135" s="57"/>
      <c r="N135" s="56"/>
      <c r="O135" s="86"/>
      <c r="P135" s="57"/>
      <c r="Q135" s="56"/>
      <c r="R135" s="195"/>
      <c r="S135" s="191"/>
      <c r="T135" s="56"/>
      <c r="U135" s="86"/>
      <c r="V135" s="183"/>
    </row>
    <row r="136" spans="1:22" ht="18" customHeight="1">
      <c r="A136" s="27">
        <f t="shared" si="3"/>
        <v>0</v>
      </c>
      <c r="B136" s="42">
        <f t="shared" si="4"/>
      </c>
      <c r="C136" s="152"/>
      <c r="D136" s="91"/>
      <c r="E136" s="51">
        <f t="shared" si="5"/>
      </c>
      <c r="F136" s="50"/>
      <c r="G136" s="128">
        <f>IF(D136="","",'所属等一覧'!$C$9)</f>
      </c>
      <c r="H136" s="52"/>
      <c r="I136" s="85"/>
      <c r="J136" s="53"/>
      <c r="K136" s="52"/>
      <c r="L136" s="85"/>
      <c r="M136" s="53"/>
      <c r="N136" s="52"/>
      <c r="O136" s="85"/>
      <c r="P136" s="53"/>
      <c r="Q136" s="52"/>
      <c r="R136" s="194"/>
      <c r="S136" s="190"/>
      <c r="T136" s="52"/>
      <c r="U136" s="85"/>
      <c r="V136" s="182"/>
    </row>
    <row r="137" spans="1:22" ht="18" customHeight="1" thickBot="1">
      <c r="A137" s="27">
        <f t="shared" si="3"/>
        <v>0</v>
      </c>
      <c r="B137" s="44">
        <f t="shared" si="4"/>
      </c>
      <c r="C137" s="154"/>
      <c r="D137" s="92"/>
      <c r="E137" s="59">
        <f t="shared" si="5"/>
      </c>
      <c r="F137" s="58"/>
      <c r="G137" s="130">
        <f>IF(D137="","",'所属等一覧'!$C$9)</f>
      </c>
      <c r="H137" s="60"/>
      <c r="I137" s="87"/>
      <c r="J137" s="61"/>
      <c r="K137" s="60"/>
      <c r="L137" s="87"/>
      <c r="M137" s="61"/>
      <c r="N137" s="60"/>
      <c r="O137" s="87"/>
      <c r="P137" s="61"/>
      <c r="Q137" s="60"/>
      <c r="R137" s="196"/>
      <c r="S137" s="192"/>
      <c r="T137" s="60"/>
      <c r="U137" s="87"/>
      <c r="V137" s="184"/>
    </row>
    <row r="138" spans="1:22" ht="18" customHeight="1">
      <c r="A138" s="27">
        <f t="shared" si="3"/>
        <v>0</v>
      </c>
      <c r="B138" s="45">
        <f t="shared" si="4"/>
      </c>
      <c r="C138" s="151"/>
      <c r="D138" s="94"/>
      <c r="E138" s="41">
        <f t="shared" si="5"/>
      </c>
      <c r="F138" s="47"/>
      <c r="G138" s="127">
        <f>IF(D138="","",'所属等一覧'!$C$9)</f>
      </c>
      <c r="H138" s="48"/>
      <c r="I138" s="84"/>
      <c r="J138" s="49"/>
      <c r="K138" s="48"/>
      <c r="L138" s="84"/>
      <c r="M138" s="49"/>
      <c r="N138" s="48"/>
      <c r="O138" s="84"/>
      <c r="P138" s="49"/>
      <c r="Q138" s="48"/>
      <c r="R138" s="193"/>
      <c r="S138" s="189"/>
      <c r="T138" s="48"/>
      <c r="U138" s="84"/>
      <c r="V138" s="181"/>
    </row>
    <row r="139" spans="1:22" ht="18" customHeight="1">
      <c r="A139" s="27">
        <f t="shared" si="3"/>
        <v>0</v>
      </c>
      <c r="B139" s="42">
        <f t="shared" si="4"/>
      </c>
      <c r="C139" s="152"/>
      <c r="D139" s="91"/>
      <c r="E139" s="55">
        <f t="shared" si="5"/>
      </c>
      <c r="F139" s="50"/>
      <c r="G139" s="128">
        <f>IF(D139="","",'所属等一覧'!$C$9)</f>
      </c>
      <c r="H139" s="52"/>
      <c r="I139" s="86"/>
      <c r="J139" s="53"/>
      <c r="K139" s="52"/>
      <c r="L139" s="86"/>
      <c r="M139" s="53"/>
      <c r="N139" s="52"/>
      <c r="O139" s="86"/>
      <c r="P139" s="53"/>
      <c r="Q139" s="52"/>
      <c r="R139" s="195"/>
      <c r="S139" s="190"/>
      <c r="T139" s="52"/>
      <c r="U139" s="86"/>
      <c r="V139" s="182"/>
    </row>
    <row r="140" spans="1:22" ht="18" customHeight="1">
      <c r="A140" s="27">
        <f t="shared" si="3"/>
        <v>0</v>
      </c>
      <c r="B140" s="43">
        <f t="shared" si="4"/>
      </c>
      <c r="C140" s="153"/>
      <c r="D140" s="90"/>
      <c r="E140" s="55">
        <f t="shared" si="5"/>
      </c>
      <c r="F140" s="54"/>
      <c r="G140" s="129">
        <f>IF(D140="","",'所属等一覧'!$C$9)</f>
      </c>
      <c r="H140" s="56"/>
      <c r="I140" s="86"/>
      <c r="J140" s="57"/>
      <c r="K140" s="56"/>
      <c r="L140" s="86"/>
      <c r="M140" s="57"/>
      <c r="N140" s="56"/>
      <c r="O140" s="86"/>
      <c r="P140" s="57"/>
      <c r="Q140" s="56"/>
      <c r="R140" s="195"/>
      <c r="S140" s="191"/>
      <c r="T140" s="56"/>
      <c r="U140" s="86"/>
      <c r="V140" s="183"/>
    </row>
    <row r="141" spans="1:22" ht="18" customHeight="1">
      <c r="A141" s="27">
        <f aca="true" t="shared" si="6" ref="A141:A192">IF(D141="",0,COUNTIF($D$13:$D$192,D141))</f>
        <v>0</v>
      </c>
      <c r="B141" s="42">
        <f t="shared" si="4"/>
      </c>
      <c r="C141" s="152"/>
      <c r="D141" s="91"/>
      <c r="E141" s="51">
        <f t="shared" si="5"/>
      </c>
      <c r="F141" s="50"/>
      <c r="G141" s="128">
        <f>IF(D141="","",'所属等一覧'!$C$9)</f>
      </c>
      <c r="H141" s="52"/>
      <c r="I141" s="85"/>
      <c r="J141" s="53"/>
      <c r="K141" s="52"/>
      <c r="L141" s="85"/>
      <c r="M141" s="53"/>
      <c r="N141" s="52"/>
      <c r="O141" s="85"/>
      <c r="P141" s="53"/>
      <c r="Q141" s="52"/>
      <c r="R141" s="194"/>
      <c r="S141" s="190"/>
      <c r="T141" s="52"/>
      <c r="U141" s="85"/>
      <c r="V141" s="182"/>
    </row>
    <row r="142" spans="1:22" ht="18" customHeight="1" thickBot="1">
      <c r="A142" s="27">
        <f t="shared" si="6"/>
        <v>0</v>
      </c>
      <c r="B142" s="44">
        <f aca="true" t="shared" si="7" ref="B142:B192">IF(D142="","",B141+1)</f>
      </c>
      <c r="C142" s="154"/>
      <c r="D142" s="92"/>
      <c r="E142" s="59">
        <f aca="true" t="shared" si="8" ref="E142:E192">IF(D142="","",ASC(PHONETIC(D142)))</f>
      </c>
      <c r="F142" s="58"/>
      <c r="G142" s="130">
        <f>IF(D142="","",'所属等一覧'!$C$9)</f>
      </c>
      <c r="H142" s="60"/>
      <c r="I142" s="87"/>
      <c r="J142" s="61"/>
      <c r="K142" s="60"/>
      <c r="L142" s="87"/>
      <c r="M142" s="61"/>
      <c r="N142" s="60"/>
      <c r="O142" s="87"/>
      <c r="P142" s="61"/>
      <c r="Q142" s="60"/>
      <c r="R142" s="196"/>
      <c r="S142" s="192"/>
      <c r="T142" s="60"/>
      <c r="U142" s="87"/>
      <c r="V142" s="184"/>
    </row>
    <row r="143" spans="1:22" ht="18" customHeight="1">
      <c r="A143" s="27">
        <f t="shared" si="6"/>
        <v>0</v>
      </c>
      <c r="B143" s="45">
        <f t="shared" si="7"/>
      </c>
      <c r="C143" s="151"/>
      <c r="D143" s="94"/>
      <c r="E143" s="41">
        <f t="shared" si="8"/>
      </c>
      <c r="F143" s="47"/>
      <c r="G143" s="127">
        <f>IF(D143="","",'所属等一覧'!$C$9)</f>
      </c>
      <c r="H143" s="48"/>
      <c r="I143" s="84"/>
      <c r="J143" s="49"/>
      <c r="K143" s="48"/>
      <c r="L143" s="84"/>
      <c r="M143" s="49"/>
      <c r="N143" s="48"/>
      <c r="O143" s="84"/>
      <c r="P143" s="49"/>
      <c r="Q143" s="48"/>
      <c r="R143" s="193"/>
      <c r="S143" s="189"/>
      <c r="T143" s="48"/>
      <c r="U143" s="84"/>
      <c r="V143" s="181"/>
    </row>
    <row r="144" spans="1:22" ht="18" customHeight="1">
      <c r="A144" s="27">
        <f t="shared" si="6"/>
        <v>0</v>
      </c>
      <c r="B144" s="42">
        <f t="shared" si="7"/>
      </c>
      <c r="C144" s="152"/>
      <c r="D144" s="91"/>
      <c r="E144" s="51">
        <f t="shared" si="8"/>
      </c>
      <c r="F144" s="50"/>
      <c r="G144" s="128">
        <f>IF(D144="","",'所属等一覧'!$C$9)</f>
      </c>
      <c r="H144" s="52"/>
      <c r="I144" s="85"/>
      <c r="J144" s="53"/>
      <c r="K144" s="52"/>
      <c r="L144" s="85"/>
      <c r="M144" s="53"/>
      <c r="N144" s="52"/>
      <c r="O144" s="85"/>
      <c r="P144" s="53"/>
      <c r="Q144" s="52"/>
      <c r="R144" s="194"/>
      <c r="S144" s="190"/>
      <c r="T144" s="52"/>
      <c r="U144" s="85"/>
      <c r="V144" s="182"/>
    </row>
    <row r="145" spans="1:22" ht="18" customHeight="1">
      <c r="A145" s="27">
        <f t="shared" si="6"/>
        <v>0</v>
      </c>
      <c r="B145" s="43">
        <f t="shared" si="7"/>
      </c>
      <c r="C145" s="153"/>
      <c r="D145" s="90"/>
      <c r="E145" s="55">
        <f t="shared" si="8"/>
      </c>
      <c r="F145" s="54"/>
      <c r="G145" s="129">
        <f>IF(D145="","",'所属等一覧'!$C$9)</f>
      </c>
      <c r="H145" s="56"/>
      <c r="I145" s="86"/>
      <c r="J145" s="57"/>
      <c r="K145" s="56"/>
      <c r="L145" s="86"/>
      <c r="M145" s="57"/>
      <c r="N145" s="56"/>
      <c r="O145" s="86"/>
      <c r="P145" s="57"/>
      <c r="Q145" s="56"/>
      <c r="R145" s="195"/>
      <c r="S145" s="191"/>
      <c r="T145" s="56"/>
      <c r="U145" s="86"/>
      <c r="V145" s="183"/>
    </row>
    <row r="146" spans="1:22" ht="18" customHeight="1">
      <c r="A146" s="27">
        <f t="shared" si="6"/>
        <v>0</v>
      </c>
      <c r="B146" s="42">
        <f t="shared" si="7"/>
      </c>
      <c r="C146" s="152"/>
      <c r="D146" s="91"/>
      <c r="E146" s="51">
        <f t="shared" si="8"/>
      </c>
      <c r="F146" s="50"/>
      <c r="G146" s="128">
        <f>IF(D146="","",'所属等一覧'!$C$9)</f>
      </c>
      <c r="H146" s="52"/>
      <c r="I146" s="85"/>
      <c r="J146" s="53"/>
      <c r="K146" s="52"/>
      <c r="L146" s="85"/>
      <c r="M146" s="53"/>
      <c r="N146" s="52"/>
      <c r="O146" s="85"/>
      <c r="P146" s="53"/>
      <c r="Q146" s="52"/>
      <c r="R146" s="194"/>
      <c r="S146" s="190"/>
      <c r="T146" s="52"/>
      <c r="U146" s="85"/>
      <c r="V146" s="182"/>
    </row>
    <row r="147" spans="1:22" ht="18" customHeight="1" thickBot="1">
      <c r="A147" s="27">
        <f t="shared" si="6"/>
        <v>0</v>
      </c>
      <c r="B147" s="44">
        <f t="shared" si="7"/>
      </c>
      <c r="C147" s="154"/>
      <c r="D147" s="92"/>
      <c r="E147" s="59">
        <f t="shared" si="8"/>
      </c>
      <c r="F147" s="58"/>
      <c r="G147" s="130">
        <f>IF(D147="","",'所属等一覧'!$C$9)</f>
      </c>
      <c r="H147" s="60"/>
      <c r="I147" s="87"/>
      <c r="J147" s="61"/>
      <c r="K147" s="60"/>
      <c r="L147" s="87"/>
      <c r="M147" s="61"/>
      <c r="N147" s="60"/>
      <c r="O147" s="87"/>
      <c r="P147" s="61"/>
      <c r="Q147" s="60"/>
      <c r="R147" s="196"/>
      <c r="S147" s="192"/>
      <c r="T147" s="60"/>
      <c r="U147" s="87"/>
      <c r="V147" s="184"/>
    </row>
    <row r="148" spans="1:22" ht="18" customHeight="1">
      <c r="A148" s="27">
        <f t="shared" si="6"/>
        <v>0</v>
      </c>
      <c r="B148" s="45">
        <f t="shared" si="7"/>
      </c>
      <c r="C148" s="151"/>
      <c r="D148" s="94"/>
      <c r="E148" s="41">
        <f t="shared" si="8"/>
      </c>
      <c r="F148" s="47"/>
      <c r="G148" s="127">
        <f>IF(D148="","",'所属等一覧'!$C$9)</f>
      </c>
      <c r="H148" s="48"/>
      <c r="I148" s="84"/>
      <c r="J148" s="49"/>
      <c r="K148" s="48"/>
      <c r="L148" s="84"/>
      <c r="M148" s="49"/>
      <c r="N148" s="48"/>
      <c r="O148" s="84"/>
      <c r="P148" s="49"/>
      <c r="Q148" s="48"/>
      <c r="R148" s="193"/>
      <c r="S148" s="189"/>
      <c r="T148" s="48"/>
      <c r="U148" s="84"/>
      <c r="V148" s="181"/>
    </row>
    <row r="149" spans="1:22" ht="18" customHeight="1">
      <c r="A149" s="27">
        <f t="shared" si="6"/>
        <v>0</v>
      </c>
      <c r="B149" s="42">
        <f t="shared" si="7"/>
      </c>
      <c r="C149" s="152"/>
      <c r="D149" s="91"/>
      <c r="E149" s="51">
        <f t="shared" si="8"/>
      </c>
      <c r="F149" s="50"/>
      <c r="G149" s="128">
        <f>IF(D149="","",'所属等一覧'!$C$9)</f>
      </c>
      <c r="H149" s="52"/>
      <c r="I149" s="85"/>
      <c r="J149" s="53"/>
      <c r="K149" s="52"/>
      <c r="L149" s="85"/>
      <c r="M149" s="53"/>
      <c r="N149" s="52"/>
      <c r="O149" s="85"/>
      <c r="P149" s="53"/>
      <c r="Q149" s="52"/>
      <c r="R149" s="194"/>
      <c r="S149" s="190"/>
      <c r="T149" s="52"/>
      <c r="U149" s="85"/>
      <c r="V149" s="182"/>
    </row>
    <row r="150" spans="1:22" ht="18" customHeight="1">
      <c r="A150" s="27">
        <f t="shared" si="6"/>
        <v>0</v>
      </c>
      <c r="B150" s="43">
        <f t="shared" si="7"/>
      </c>
      <c r="C150" s="153"/>
      <c r="D150" s="90"/>
      <c r="E150" s="55">
        <f t="shared" si="8"/>
      </c>
      <c r="F150" s="54"/>
      <c r="G150" s="129">
        <f>IF(D150="","",'所属等一覧'!$C$9)</f>
      </c>
      <c r="H150" s="56"/>
      <c r="I150" s="86"/>
      <c r="J150" s="57"/>
      <c r="K150" s="56"/>
      <c r="L150" s="86"/>
      <c r="M150" s="57"/>
      <c r="N150" s="56"/>
      <c r="O150" s="86"/>
      <c r="P150" s="57"/>
      <c r="Q150" s="56"/>
      <c r="R150" s="195"/>
      <c r="S150" s="191"/>
      <c r="T150" s="56"/>
      <c r="U150" s="86"/>
      <c r="V150" s="183"/>
    </row>
    <row r="151" spans="1:22" ht="18" customHeight="1">
      <c r="A151" s="27">
        <f t="shared" si="6"/>
        <v>0</v>
      </c>
      <c r="B151" s="42">
        <f t="shared" si="7"/>
      </c>
      <c r="C151" s="152"/>
      <c r="D151" s="91"/>
      <c r="E151" s="51">
        <f t="shared" si="8"/>
      </c>
      <c r="F151" s="50"/>
      <c r="G151" s="128">
        <f>IF(D151="","",'所属等一覧'!$C$9)</f>
      </c>
      <c r="H151" s="52"/>
      <c r="I151" s="85"/>
      <c r="J151" s="53"/>
      <c r="K151" s="52"/>
      <c r="L151" s="85"/>
      <c r="M151" s="53"/>
      <c r="N151" s="52"/>
      <c r="O151" s="85"/>
      <c r="P151" s="53"/>
      <c r="Q151" s="52"/>
      <c r="R151" s="194"/>
      <c r="S151" s="190"/>
      <c r="T151" s="52"/>
      <c r="U151" s="85"/>
      <c r="V151" s="182"/>
    </row>
    <row r="152" spans="1:22" ht="18" customHeight="1" thickBot="1">
      <c r="A152" s="27">
        <f t="shared" si="6"/>
        <v>0</v>
      </c>
      <c r="B152" s="44">
        <f t="shared" si="7"/>
      </c>
      <c r="C152" s="154"/>
      <c r="D152" s="92"/>
      <c r="E152" s="59">
        <f t="shared" si="8"/>
      </c>
      <c r="F152" s="58"/>
      <c r="G152" s="130">
        <f>IF(D152="","",'所属等一覧'!$C$9)</f>
      </c>
      <c r="H152" s="60"/>
      <c r="I152" s="87"/>
      <c r="J152" s="61"/>
      <c r="K152" s="60"/>
      <c r="L152" s="87"/>
      <c r="M152" s="61"/>
      <c r="N152" s="60"/>
      <c r="O152" s="87"/>
      <c r="P152" s="61"/>
      <c r="Q152" s="60"/>
      <c r="R152" s="196"/>
      <c r="S152" s="192"/>
      <c r="T152" s="60"/>
      <c r="U152" s="87"/>
      <c r="V152" s="184"/>
    </row>
    <row r="153" spans="1:22" ht="18" customHeight="1">
      <c r="A153" s="27">
        <f t="shared" si="6"/>
        <v>0</v>
      </c>
      <c r="B153" s="45">
        <f t="shared" si="7"/>
      </c>
      <c r="C153" s="151"/>
      <c r="D153" s="94"/>
      <c r="E153" s="41">
        <f t="shared" si="8"/>
      </c>
      <c r="F153" s="47"/>
      <c r="G153" s="127">
        <f>IF(D153="","",'所属等一覧'!$C$9)</f>
      </c>
      <c r="H153" s="48"/>
      <c r="I153" s="84"/>
      <c r="J153" s="49"/>
      <c r="K153" s="48"/>
      <c r="L153" s="84"/>
      <c r="M153" s="49"/>
      <c r="N153" s="48"/>
      <c r="O153" s="84"/>
      <c r="P153" s="49"/>
      <c r="Q153" s="48"/>
      <c r="R153" s="193"/>
      <c r="S153" s="189"/>
      <c r="T153" s="48"/>
      <c r="U153" s="84"/>
      <c r="V153" s="181"/>
    </row>
    <row r="154" spans="1:22" ht="18" customHeight="1">
      <c r="A154" s="27">
        <f t="shared" si="6"/>
        <v>0</v>
      </c>
      <c r="B154" s="42">
        <f t="shared" si="7"/>
      </c>
      <c r="C154" s="152"/>
      <c r="D154" s="91"/>
      <c r="E154" s="51">
        <f t="shared" si="8"/>
      </c>
      <c r="F154" s="50"/>
      <c r="G154" s="128">
        <f>IF(D154="","",'所属等一覧'!$C$9)</f>
      </c>
      <c r="H154" s="52"/>
      <c r="I154" s="85"/>
      <c r="J154" s="53"/>
      <c r="K154" s="52"/>
      <c r="L154" s="85"/>
      <c r="M154" s="53"/>
      <c r="N154" s="52"/>
      <c r="O154" s="85"/>
      <c r="P154" s="53"/>
      <c r="Q154" s="52"/>
      <c r="R154" s="194"/>
      <c r="S154" s="190"/>
      <c r="T154" s="52"/>
      <c r="U154" s="85"/>
      <c r="V154" s="182"/>
    </row>
    <row r="155" spans="1:22" ht="18" customHeight="1">
      <c r="A155" s="27">
        <f t="shared" si="6"/>
        <v>0</v>
      </c>
      <c r="B155" s="43">
        <f t="shared" si="7"/>
      </c>
      <c r="C155" s="153"/>
      <c r="D155" s="90"/>
      <c r="E155" s="55">
        <f t="shared" si="8"/>
      </c>
      <c r="F155" s="54"/>
      <c r="G155" s="129">
        <f>IF(D155="","",'所属等一覧'!$C$9)</f>
      </c>
      <c r="H155" s="56"/>
      <c r="I155" s="86"/>
      <c r="J155" s="57"/>
      <c r="K155" s="56"/>
      <c r="L155" s="86"/>
      <c r="M155" s="57"/>
      <c r="N155" s="56"/>
      <c r="O155" s="86"/>
      <c r="P155" s="57"/>
      <c r="Q155" s="56"/>
      <c r="R155" s="195"/>
      <c r="S155" s="191"/>
      <c r="T155" s="56"/>
      <c r="U155" s="86"/>
      <c r="V155" s="183"/>
    </row>
    <row r="156" spans="1:22" ht="18" customHeight="1">
      <c r="A156" s="27">
        <f t="shared" si="6"/>
        <v>0</v>
      </c>
      <c r="B156" s="42">
        <f t="shared" si="7"/>
      </c>
      <c r="C156" s="152"/>
      <c r="D156" s="91"/>
      <c r="E156" s="51">
        <f t="shared" si="8"/>
      </c>
      <c r="F156" s="50"/>
      <c r="G156" s="128">
        <f>IF(D156="","",'所属等一覧'!$C$9)</f>
      </c>
      <c r="H156" s="52"/>
      <c r="I156" s="85"/>
      <c r="J156" s="53"/>
      <c r="K156" s="52"/>
      <c r="L156" s="85"/>
      <c r="M156" s="53"/>
      <c r="N156" s="52"/>
      <c r="O156" s="85"/>
      <c r="P156" s="53"/>
      <c r="Q156" s="52"/>
      <c r="R156" s="194"/>
      <c r="S156" s="190"/>
      <c r="T156" s="52"/>
      <c r="U156" s="85"/>
      <c r="V156" s="182"/>
    </row>
    <row r="157" spans="1:22" ht="18" customHeight="1" thickBot="1">
      <c r="A157" s="27">
        <f t="shared" si="6"/>
        <v>0</v>
      </c>
      <c r="B157" s="44">
        <f t="shared" si="7"/>
      </c>
      <c r="C157" s="154"/>
      <c r="D157" s="92"/>
      <c r="E157" s="59">
        <f t="shared" si="8"/>
      </c>
      <c r="F157" s="58"/>
      <c r="G157" s="130">
        <f>IF(D157="","",'所属等一覧'!$C$9)</f>
      </c>
      <c r="H157" s="60"/>
      <c r="I157" s="87"/>
      <c r="J157" s="61"/>
      <c r="K157" s="60"/>
      <c r="L157" s="87"/>
      <c r="M157" s="61"/>
      <c r="N157" s="60"/>
      <c r="O157" s="87"/>
      <c r="P157" s="61"/>
      <c r="Q157" s="60"/>
      <c r="R157" s="196"/>
      <c r="S157" s="192"/>
      <c r="T157" s="60"/>
      <c r="U157" s="87"/>
      <c r="V157" s="184"/>
    </row>
    <row r="158" spans="1:22" ht="18" customHeight="1">
      <c r="A158" s="27">
        <f t="shared" si="6"/>
        <v>0</v>
      </c>
      <c r="B158" s="45">
        <f t="shared" si="7"/>
      </c>
      <c r="C158" s="151"/>
      <c r="D158" s="94"/>
      <c r="E158" s="41">
        <f t="shared" si="8"/>
      </c>
      <c r="F158" s="47"/>
      <c r="G158" s="127">
        <f>IF(D158="","",'所属等一覧'!$C$9)</f>
      </c>
      <c r="H158" s="48"/>
      <c r="I158" s="84"/>
      <c r="J158" s="49"/>
      <c r="K158" s="48"/>
      <c r="L158" s="84"/>
      <c r="M158" s="49"/>
      <c r="N158" s="48"/>
      <c r="O158" s="84"/>
      <c r="P158" s="49"/>
      <c r="Q158" s="48"/>
      <c r="R158" s="193"/>
      <c r="S158" s="189"/>
      <c r="T158" s="48"/>
      <c r="U158" s="84"/>
      <c r="V158" s="181"/>
    </row>
    <row r="159" spans="1:22" ht="18" customHeight="1">
      <c r="A159" s="27">
        <f t="shared" si="6"/>
        <v>0</v>
      </c>
      <c r="B159" s="42">
        <f t="shared" si="7"/>
      </c>
      <c r="C159" s="152"/>
      <c r="D159" s="91"/>
      <c r="E159" s="51">
        <f t="shared" si="8"/>
      </c>
      <c r="F159" s="50"/>
      <c r="G159" s="128">
        <f>IF(D159="","",'所属等一覧'!$C$9)</f>
      </c>
      <c r="H159" s="52"/>
      <c r="I159" s="85"/>
      <c r="J159" s="53"/>
      <c r="K159" s="52"/>
      <c r="L159" s="85"/>
      <c r="M159" s="53"/>
      <c r="N159" s="52"/>
      <c r="O159" s="85"/>
      <c r="P159" s="53"/>
      <c r="Q159" s="52"/>
      <c r="R159" s="194"/>
      <c r="S159" s="190"/>
      <c r="T159" s="52"/>
      <c r="U159" s="85"/>
      <c r="V159" s="182"/>
    </row>
    <row r="160" spans="1:22" ht="18" customHeight="1">
      <c r="A160" s="27">
        <f t="shared" si="6"/>
        <v>0</v>
      </c>
      <c r="B160" s="43">
        <f t="shared" si="7"/>
      </c>
      <c r="C160" s="153"/>
      <c r="D160" s="90"/>
      <c r="E160" s="55">
        <f t="shared" si="8"/>
      </c>
      <c r="F160" s="54"/>
      <c r="G160" s="129">
        <f>IF(D160="","",'所属等一覧'!$C$9)</f>
      </c>
      <c r="H160" s="56"/>
      <c r="I160" s="86"/>
      <c r="J160" s="57"/>
      <c r="K160" s="56"/>
      <c r="L160" s="86"/>
      <c r="M160" s="57"/>
      <c r="N160" s="56"/>
      <c r="O160" s="86"/>
      <c r="P160" s="57"/>
      <c r="Q160" s="56"/>
      <c r="R160" s="195"/>
      <c r="S160" s="191"/>
      <c r="T160" s="56"/>
      <c r="U160" s="86"/>
      <c r="V160" s="183"/>
    </row>
    <row r="161" spans="1:22" ht="18" customHeight="1">
      <c r="A161" s="27">
        <f t="shared" si="6"/>
        <v>0</v>
      </c>
      <c r="B161" s="42">
        <f t="shared" si="7"/>
      </c>
      <c r="C161" s="152"/>
      <c r="D161" s="91"/>
      <c r="E161" s="51">
        <f t="shared" si="8"/>
      </c>
      <c r="F161" s="50"/>
      <c r="G161" s="128">
        <f>IF(D161="","",'所属等一覧'!$C$9)</f>
      </c>
      <c r="H161" s="52"/>
      <c r="I161" s="85"/>
      <c r="J161" s="53"/>
      <c r="K161" s="52"/>
      <c r="L161" s="85"/>
      <c r="M161" s="53"/>
      <c r="N161" s="52"/>
      <c r="O161" s="85"/>
      <c r="P161" s="53"/>
      <c r="Q161" s="52"/>
      <c r="R161" s="194"/>
      <c r="S161" s="190"/>
      <c r="T161" s="52"/>
      <c r="U161" s="85"/>
      <c r="V161" s="182"/>
    </row>
    <row r="162" spans="1:22" ht="18" customHeight="1" thickBot="1">
      <c r="A162" s="27">
        <f t="shared" si="6"/>
        <v>0</v>
      </c>
      <c r="B162" s="44">
        <f t="shared" si="7"/>
      </c>
      <c r="C162" s="154"/>
      <c r="D162" s="92"/>
      <c r="E162" s="59">
        <f t="shared" si="8"/>
      </c>
      <c r="F162" s="58"/>
      <c r="G162" s="130">
        <f>IF(D162="","",'所属等一覧'!$C$9)</f>
      </c>
      <c r="H162" s="60"/>
      <c r="I162" s="87"/>
      <c r="J162" s="61"/>
      <c r="K162" s="60"/>
      <c r="L162" s="87"/>
      <c r="M162" s="61"/>
      <c r="N162" s="60"/>
      <c r="O162" s="87"/>
      <c r="P162" s="61"/>
      <c r="Q162" s="60"/>
      <c r="R162" s="196"/>
      <c r="S162" s="192"/>
      <c r="T162" s="60"/>
      <c r="U162" s="87"/>
      <c r="V162" s="184"/>
    </row>
    <row r="163" spans="1:22" ht="18" customHeight="1">
      <c r="A163" s="27">
        <f t="shared" si="6"/>
        <v>0</v>
      </c>
      <c r="B163" s="45">
        <f t="shared" si="7"/>
      </c>
      <c r="C163" s="151"/>
      <c r="D163" s="94"/>
      <c r="E163" s="41">
        <f t="shared" si="8"/>
      </c>
      <c r="F163" s="47"/>
      <c r="G163" s="127">
        <f>IF(D163="","",'所属等一覧'!$C$9)</f>
      </c>
      <c r="H163" s="48"/>
      <c r="I163" s="84"/>
      <c r="J163" s="49"/>
      <c r="K163" s="48"/>
      <c r="L163" s="84"/>
      <c r="M163" s="49"/>
      <c r="N163" s="48"/>
      <c r="O163" s="84"/>
      <c r="P163" s="49"/>
      <c r="Q163" s="48"/>
      <c r="R163" s="193"/>
      <c r="S163" s="189"/>
      <c r="T163" s="48"/>
      <c r="U163" s="84"/>
      <c r="V163" s="181"/>
    </row>
    <row r="164" spans="1:22" ht="18" customHeight="1">
      <c r="A164" s="27">
        <f t="shared" si="6"/>
        <v>0</v>
      </c>
      <c r="B164" s="42">
        <f t="shared" si="7"/>
      </c>
      <c r="C164" s="152"/>
      <c r="D164" s="91"/>
      <c r="E164" s="51">
        <f t="shared" si="8"/>
      </c>
      <c r="F164" s="50"/>
      <c r="G164" s="128">
        <f>IF(D164="","",'所属等一覧'!$C$9)</f>
      </c>
      <c r="H164" s="52"/>
      <c r="I164" s="85"/>
      <c r="J164" s="53"/>
      <c r="K164" s="52"/>
      <c r="L164" s="85"/>
      <c r="M164" s="53"/>
      <c r="N164" s="52"/>
      <c r="O164" s="85"/>
      <c r="P164" s="53"/>
      <c r="Q164" s="52"/>
      <c r="R164" s="194"/>
      <c r="S164" s="190"/>
      <c r="T164" s="52"/>
      <c r="U164" s="85"/>
      <c r="V164" s="182"/>
    </row>
    <row r="165" spans="1:22" ht="18" customHeight="1">
      <c r="A165" s="27">
        <f t="shared" si="6"/>
        <v>0</v>
      </c>
      <c r="B165" s="43">
        <f t="shared" si="7"/>
      </c>
      <c r="C165" s="153"/>
      <c r="D165" s="90"/>
      <c r="E165" s="55">
        <f t="shared" si="8"/>
      </c>
      <c r="F165" s="54"/>
      <c r="G165" s="129">
        <f>IF(D165="","",'所属等一覧'!$C$9)</f>
      </c>
      <c r="H165" s="56"/>
      <c r="I165" s="86"/>
      <c r="J165" s="57"/>
      <c r="K165" s="56"/>
      <c r="L165" s="86"/>
      <c r="M165" s="57"/>
      <c r="N165" s="56"/>
      <c r="O165" s="86"/>
      <c r="P165" s="57"/>
      <c r="Q165" s="56"/>
      <c r="R165" s="195"/>
      <c r="S165" s="191"/>
      <c r="T165" s="56"/>
      <c r="U165" s="86"/>
      <c r="V165" s="183"/>
    </row>
    <row r="166" spans="1:22" ht="18" customHeight="1">
      <c r="A166" s="27">
        <f t="shared" si="6"/>
        <v>0</v>
      </c>
      <c r="B166" s="42">
        <f t="shared" si="7"/>
      </c>
      <c r="C166" s="152"/>
      <c r="D166" s="91"/>
      <c r="E166" s="51">
        <f t="shared" si="8"/>
      </c>
      <c r="F166" s="50"/>
      <c r="G166" s="128">
        <f>IF(D166="","",'所属等一覧'!$C$9)</f>
      </c>
      <c r="H166" s="52"/>
      <c r="I166" s="85"/>
      <c r="J166" s="53"/>
      <c r="K166" s="52"/>
      <c r="L166" s="85"/>
      <c r="M166" s="53"/>
      <c r="N166" s="52"/>
      <c r="O166" s="85"/>
      <c r="P166" s="53"/>
      <c r="Q166" s="52"/>
      <c r="R166" s="194"/>
      <c r="S166" s="190"/>
      <c r="T166" s="52"/>
      <c r="U166" s="85"/>
      <c r="V166" s="182"/>
    </row>
    <row r="167" spans="1:22" ht="18" customHeight="1" thickBot="1">
      <c r="A167" s="27">
        <f t="shared" si="6"/>
        <v>0</v>
      </c>
      <c r="B167" s="44">
        <f t="shared" si="7"/>
      </c>
      <c r="C167" s="154"/>
      <c r="D167" s="92"/>
      <c r="E167" s="59">
        <f t="shared" si="8"/>
      </c>
      <c r="F167" s="58"/>
      <c r="G167" s="130">
        <f>IF(D167="","",'所属等一覧'!$C$9)</f>
      </c>
      <c r="H167" s="60"/>
      <c r="I167" s="87"/>
      <c r="J167" s="61"/>
      <c r="K167" s="60"/>
      <c r="L167" s="87"/>
      <c r="M167" s="61"/>
      <c r="N167" s="60"/>
      <c r="O167" s="87"/>
      <c r="P167" s="61"/>
      <c r="Q167" s="60"/>
      <c r="R167" s="196"/>
      <c r="S167" s="192"/>
      <c r="T167" s="60"/>
      <c r="U167" s="87"/>
      <c r="V167" s="184"/>
    </row>
    <row r="168" spans="1:22" ht="18" customHeight="1">
      <c r="A168" s="27">
        <f t="shared" si="6"/>
        <v>0</v>
      </c>
      <c r="B168" s="45">
        <f t="shared" si="7"/>
      </c>
      <c r="C168" s="151"/>
      <c r="D168" s="94"/>
      <c r="E168" s="41">
        <f t="shared" si="8"/>
      </c>
      <c r="F168" s="47"/>
      <c r="G168" s="127">
        <f>IF(D168="","",'所属等一覧'!$C$9)</f>
      </c>
      <c r="H168" s="48"/>
      <c r="I168" s="84"/>
      <c r="J168" s="49"/>
      <c r="K168" s="48"/>
      <c r="L168" s="84"/>
      <c r="M168" s="49"/>
      <c r="N168" s="48"/>
      <c r="O168" s="84"/>
      <c r="P168" s="49"/>
      <c r="Q168" s="48"/>
      <c r="R168" s="193"/>
      <c r="S168" s="189"/>
      <c r="T168" s="48"/>
      <c r="U168" s="84"/>
      <c r="V168" s="181"/>
    </row>
    <row r="169" spans="1:22" ht="18" customHeight="1">
      <c r="A169" s="27">
        <f t="shared" si="6"/>
        <v>0</v>
      </c>
      <c r="B169" s="42">
        <f t="shared" si="7"/>
      </c>
      <c r="C169" s="152"/>
      <c r="D169" s="91"/>
      <c r="E169" s="51">
        <f t="shared" si="8"/>
      </c>
      <c r="F169" s="50"/>
      <c r="G169" s="128">
        <f>IF(D169="","",'所属等一覧'!$C$9)</f>
      </c>
      <c r="H169" s="52"/>
      <c r="I169" s="85"/>
      <c r="J169" s="53"/>
      <c r="K169" s="52"/>
      <c r="L169" s="85"/>
      <c r="M169" s="53"/>
      <c r="N169" s="52"/>
      <c r="O169" s="85"/>
      <c r="P169" s="53"/>
      <c r="Q169" s="52"/>
      <c r="R169" s="194"/>
      <c r="S169" s="190"/>
      <c r="T169" s="52"/>
      <c r="U169" s="85"/>
      <c r="V169" s="182"/>
    </row>
    <row r="170" spans="1:22" ht="18" customHeight="1">
      <c r="A170" s="27">
        <f t="shared" si="6"/>
        <v>0</v>
      </c>
      <c r="B170" s="43">
        <f t="shared" si="7"/>
      </c>
      <c r="C170" s="153"/>
      <c r="D170" s="90"/>
      <c r="E170" s="55">
        <f t="shared" si="8"/>
      </c>
      <c r="F170" s="54"/>
      <c r="G170" s="129">
        <f>IF(D170="","",'所属等一覧'!$C$9)</f>
      </c>
      <c r="H170" s="56"/>
      <c r="I170" s="86"/>
      <c r="J170" s="57"/>
      <c r="K170" s="56"/>
      <c r="L170" s="86"/>
      <c r="M170" s="57"/>
      <c r="N170" s="56"/>
      <c r="O170" s="86"/>
      <c r="P170" s="57"/>
      <c r="Q170" s="56"/>
      <c r="R170" s="195"/>
      <c r="S170" s="191"/>
      <c r="T170" s="56"/>
      <c r="U170" s="86"/>
      <c r="V170" s="183"/>
    </row>
    <row r="171" spans="1:22" ht="18" customHeight="1">
      <c r="A171" s="27">
        <f t="shared" si="6"/>
        <v>0</v>
      </c>
      <c r="B171" s="42">
        <f t="shared" si="7"/>
      </c>
      <c r="C171" s="152"/>
      <c r="D171" s="91"/>
      <c r="E171" s="51">
        <f t="shared" si="8"/>
      </c>
      <c r="F171" s="50"/>
      <c r="G171" s="128">
        <f>IF(D171="","",'所属等一覧'!$C$9)</f>
      </c>
      <c r="H171" s="52"/>
      <c r="I171" s="85"/>
      <c r="J171" s="53"/>
      <c r="K171" s="52"/>
      <c r="L171" s="85"/>
      <c r="M171" s="53"/>
      <c r="N171" s="52"/>
      <c r="O171" s="85"/>
      <c r="P171" s="53"/>
      <c r="Q171" s="52"/>
      <c r="R171" s="194"/>
      <c r="S171" s="190"/>
      <c r="T171" s="52"/>
      <c r="U171" s="85"/>
      <c r="V171" s="182"/>
    </row>
    <row r="172" spans="1:22" ht="18" customHeight="1" thickBot="1">
      <c r="A172" s="27">
        <f t="shared" si="6"/>
        <v>0</v>
      </c>
      <c r="B172" s="44">
        <f t="shared" si="7"/>
      </c>
      <c r="C172" s="154"/>
      <c r="D172" s="92"/>
      <c r="E172" s="59">
        <f t="shared" si="8"/>
      </c>
      <c r="F172" s="58"/>
      <c r="G172" s="130">
        <f>IF(D172="","",'所属等一覧'!$C$9)</f>
      </c>
      <c r="H172" s="60"/>
      <c r="I172" s="87"/>
      <c r="J172" s="61"/>
      <c r="K172" s="60"/>
      <c r="L172" s="87"/>
      <c r="M172" s="61"/>
      <c r="N172" s="60"/>
      <c r="O172" s="87"/>
      <c r="P172" s="61"/>
      <c r="Q172" s="60"/>
      <c r="R172" s="196"/>
      <c r="S172" s="192"/>
      <c r="T172" s="60"/>
      <c r="U172" s="87"/>
      <c r="V172" s="184"/>
    </row>
    <row r="173" spans="1:22" ht="18" customHeight="1">
      <c r="A173" s="27">
        <f t="shared" si="6"/>
        <v>0</v>
      </c>
      <c r="B173" s="45">
        <f t="shared" si="7"/>
      </c>
      <c r="C173" s="151"/>
      <c r="D173" s="94"/>
      <c r="E173" s="41">
        <f t="shared" si="8"/>
      </c>
      <c r="F173" s="47"/>
      <c r="G173" s="127">
        <f>IF(D173="","",'所属等一覧'!$C$9)</f>
      </c>
      <c r="H173" s="48"/>
      <c r="I173" s="84"/>
      <c r="J173" s="49"/>
      <c r="K173" s="48"/>
      <c r="L173" s="84"/>
      <c r="M173" s="49"/>
      <c r="N173" s="48"/>
      <c r="O173" s="84"/>
      <c r="P173" s="49"/>
      <c r="Q173" s="48"/>
      <c r="R173" s="193"/>
      <c r="S173" s="189"/>
      <c r="T173" s="48"/>
      <c r="U173" s="84"/>
      <c r="V173" s="181"/>
    </row>
    <row r="174" spans="1:22" ht="18" customHeight="1">
      <c r="A174" s="27">
        <f t="shared" si="6"/>
        <v>0</v>
      </c>
      <c r="B174" s="42">
        <f t="shared" si="7"/>
      </c>
      <c r="C174" s="152"/>
      <c r="D174" s="91"/>
      <c r="E174" s="51">
        <f t="shared" si="8"/>
      </c>
      <c r="F174" s="50"/>
      <c r="G174" s="128">
        <f>IF(D174="","",'所属等一覧'!$C$9)</f>
      </c>
      <c r="H174" s="52"/>
      <c r="I174" s="85"/>
      <c r="J174" s="53"/>
      <c r="K174" s="52"/>
      <c r="L174" s="85"/>
      <c r="M174" s="53"/>
      <c r="N174" s="52"/>
      <c r="O174" s="85"/>
      <c r="P174" s="53"/>
      <c r="Q174" s="52"/>
      <c r="R174" s="194"/>
      <c r="S174" s="190"/>
      <c r="T174" s="52"/>
      <c r="U174" s="85"/>
      <c r="V174" s="182"/>
    </row>
    <row r="175" spans="1:22" ht="18" customHeight="1">
      <c r="A175" s="27">
        <f t="shared" si="6"/>
        <v>0</v>
      </c>
      <c r="B175" s="43">
        <f t="shared" si="7"/>
      </c>
      <c r="C175" s="153"/>
      <c r="D175" s="90"/>
      <c r="E175" s="55">
        <f t="shared" si="8"/>
      </c>
      <c r="F175" s="54"/>
      <c r="G175" s="129">
        <f>IF(D175="","",'所属等一覧'!$C$9)</f>
      </c>
      <c r="H175" s="56"/>
      <c r="I175" s="86"/>
      <c r="J175" s="57"/>
      <c r="K175" s="56"/>
      <c r="L175" s="86"/>
      <c r="M175" s="57"/>
      <c r="N175" s="56"/>
      <c r="O175" s="86"/>
      <c r="P175" s="57"/>
      <c r="Q175" s="56"/>
      <c r="R175" s="195"/>
      <c r="S175" s="191"/>
      <c r="T175" s="56"/>
      <c r="U175" s="86"/>
      <c r="V175" s="183"/>
    </row>
    <row r="176" spans="1:22" ht="18" customHeight="1">
      <c r="A176" s="27">
        <f t="shared" si="6"/>
        <v>0</v>
      </c>
      <c r="B176" s="42">
        <f t="shared" si="7"/>
      </c>
      <c r="C176" s="152"/>
      <c r="D176" s="91"/>
      <c r="E176" s="51">
        <f t="shared" si="8"/>
      </c>
      <c r="F176" s="50"/>
      <c r="G176" s="128">
        <f>IF(D176="","",'所属等一覧'!$C$9)</f>
      </c>
      <c r="H176" s="52"/>
      <c r="I176" s="85"/>
      <c r="J176" s="53"/>
      <c r="K176" s="52"/>
      <c r="L176" s="85"/>
      <c r="M176" s="53"/>
      <c r="N176" s="52"/>
      <c r="O176" s="85"/>
      <c r="P176" s="53"/>
      <c r="Q176" s="52"/>
      <c r="R176" s="194"/>
      <c r="S176" s="190"/>
      <c r="T176" s="52"/>
      <c r="U176" s="85"/>
      <c r="V176" s="182"/>
    </row>
    <row r="177" spans="1:22" ht="18" customHeight="1" thickBot="1">
      <c r="A177" s="27">
        <f t="shared" si="6"/>
        <v>0</v>
      </c>
      <c r="B177" s="44">
        <f t="shared" si="7"/>
      </c>
      <c r="C177" s="154"/>
      <c r="D177" s="92"/>
      <c r="E177" s="59">
        <f t="shared" si="8"/>
      </c>
      <c r="F177" s="58"/>
      <c r="G177" s="130">
        <f>IF(D177="","",'所属等一覧'!$C$9)</f>
      </c>
      <c r="H177" s="60"/>
      <c r="I177" s="87"/>
      <c r="J177" s="61"/>
      <c r="K177" s="60"/>
      <c r="L177" s="87"/>
      <c r="M177" s="61"/>
      <c r="N177" s="60"/>
      <c r="O177" s="87"/>
      <c r="P177" s="61"/>
      <c r="Q177" s="60"/>
      <c r="R177" s="196"/>
      <c r="S177" s="192"/>
      <c r="T177" s="60"/>
      <c r="U177" s="87"/>
      <c r="V177" s="184"/>
    </row>
    <row r="178" spans="1:22" ht="18" customHeight="1">
      <c r="A178" s="27">
        <f t="shared" si="6"/>
        <v>0</v>
      </c>
      <c r="B178" s="45">
        <f t="shared" si="7"/>
      </c>
      <c r="C178" s="151"/>
      <c r="D178" s="94"/>
      <c r="E178" s="41">
        <f t="shared" si="8"/>
      </c>
      <c r="F178" s="47"/>
      <c r="G178" s="127">
        <f>IF(D178="","",'所属等一覧'!$C$9)</f>
      </c>
      <c r="H178" s="48"/>
      <c r="I178" s="84"/>
      <c r="J178" s="49"/>
      <c r="K178" s="48"/>
      <c r="L178" s="84"/>
      <c r="M178" s="49"/>
      <c r="N178" s="48"/>
      <c r="O178" s="84"/>
      <c r="P178" s="49"/>
      <c r="Q178" s="48"/>
      <c r="R178" s="193"/>
      <c r="S178" s="189"/>
      <c r="T178" s="48"/>
      <c r="U178" s="84"/>
      <c r="V178" s="181"/>
    </row>
    <row r="179" spans="1:22" ht="18" customHeight="1">
      <c r="A179" s="27">
        <f t="shared" si="6"/>
        <v>0</v>
      </c>
      <c r="B179" s="42">
        <f t="shared" si="7"/>
      </c>
      <c r="C179" s="152"/>
      <c r="D179" s="91"/>
      <c r="E179" s="51">
        <f t="shared" si="8"/>
      </c>
      <c r="F179" s="50"/>
      <c r="G179" s="128">
        <f>IF(D179="","",'所属等一覧'!$C$9)</f>
      </c>
      <c r="H179" s="52"/>
      <c r="I179" s="85"/>
      <c r="J179" s="53"/>
      <c r="K179" s="52"/>
      <c r="L179" s="85"/>
      <c r="M179" s="53"/>
      <c r="N179" s="52"/>
      <c r="O179" s="85"/>
      <c r="P179" s="53"/>
      <c r="Q179" s="52"/>
      <c r="R179" s="194"/>
      <c r="S179" s="190"/>
      <c r="T179" s="52"/>
      <c r="U179" s="85"/>
      <c r="V179" s="182"/>
    </row>
    <row r="180" spans="1:22" ht="18" customHeight="1">
      <c r="A180" s="27">
        <f t="shared" si="6"/>
        <v>0</v>
      </c>
      <c r="B180" s="43">
        <f t="shared" si="7"/>
      </c>
      <c r="C180" s="153"/>
      <c r="D180" s="90"/>
      <c r="E180" s="55">
        <f t="shared" si="8"/>
      </c>
      <c r="F180" s="54"/>
      <c r="G180" s="129">
        <f>IF(D180="","",'所属等一覧'!$C$9)</f>
      </c>
      <c r="H180" s="56"/>
      <c r="I180" s="86"/>
      <c r="J180" s="57"/>
      <c r="K180" s="56"/>
      <c r="L180" s="86"/>
      <c r="M180" s="57"/>
      <c r="N180" s="56"/>
      <c r="O180" s="86"/>
      <c r="P180" s="57"/>
      <c r="Q180" s="56"/>
      <c r="R180" s="195"/>
      <c r="S180" s="191"/>
      <c r="T180" s="56"/>
      <c r="U180" s="86"/>
      <c r="V180" s="183"/>
    </row>
    <row r="181" spans="1:22" ht="18" customHeight="1">
      <c r="A181" s="27">
        <f t="shared" si="6"/>
        <v>0</v>
      </c>
      <c r="B181" s="42">
        <f t="shared" si="7"/>
      </c>
      <c r="C181" s="152"/>
      <c r="D181" s="91"/>
      <c r="E181" s="51">
        <f t="shared" si="8"/>
      </c>
      <c r="F181" s="50"/>
      <c r="G181" s="128">
        <f>IF(D181="","",'所属等一覧'!$C$9)</f>
      </c>
      <c r="H181" s="52"/>
      <c r="I181" s="85"/>
      <c r="J181" s="53"/>
      <c r="K181" s="52"/>
      <c r="L181" s="85"/>
      <c r="M181" s="53"/>
      <c r="N181" s="52"/>
      <c r="O181" s="85"/>
      <c r="P181" s="53"/>
      <c r="Q181" s="52"/>
      <c r="R181" s="194"/>
      <c r="S181" s="190"/>
      <c r="T181" s="52"/>
      <c r="U181" s="85"/>
      <c r="V181" s="182"/>
    </row>
    <row r="182" spans="1:22" ht="18" customHeight="1" thickBot="1">
      <c r="A182" s="27">
        <f t="shared" si="6"/>
        <v>0</v>
      </c>
      <c r="B182" s="44">
        <f t="shared" si="7"/>
      </c>
      <c r="C182" s="154"/>
      <c r="D182" s="92"/>
      <c r="E182" s="59">
        <f t="shared" si="8"/>
      </c>
      <c r="F182" s="58"/>
      <c r="G182" s="130">
        <f>IF(D182="","",'所属等一覧'!$C$9)</f>
      </c>
      <c r="H182" s="60"/>
      <c r="I182" s="87"/>
      <c r="J182" s="61"/>
      <c r="K182" s="60"/>
      <c r="L182" s="87"/>
      <c r="M182" s="61"/>
      <c r="N182" s="60"/>
      <c r="O182" s="87"/>
      <c r="P182" s="61"/>
      <c r="Q182" s="60"/>
      <c r="R182" s="196"/>
      <c r="S182" s="192"/>
      <c r="T182" s="60"/>
      <c r="U182" s="87"/>
      <c r="V182" s="184"/>
    </row>
    <row r="183" spans="1:22" ht="18" customHeight="1">
      <c r="A183" s="27">
        <f t="shared" si="6"/>
        <v>0</v>
      </c>
      <c r="B183" s="45">
        <f t="shared" si="7"/>
      </c>
      <c r="C183" s="151"/>
      <c r="D183" s="94"/>
      <c r="E183" s="41">
        <f t="shared" si="8"/>
      </c>
      <c r="F183" s="47"/>
      <c r="G183" s="127">
        <f>IF(D183="","",'所属等一覧'!$C$9)</f>
      </c>
      <c r="H183" s="48"/>
      <c r="I183" s="84"/>
      <c r="J183" s="49"/>
      <c r="K183" s="48"/>
      <c r="L183" s="84"/>
      <c r="M183" s="49"/>
      <c r="N183" s="48"/>
      <c r="O183" s="84"/>
      <c r="P183" s="49"/>
      <c r="Q183" s="48"/>
      <c r="R183" s="193"/>
      <c r="S183" s="189"/>
      <c r="T183" s="48"/>
      <c r="U183" s="84"/>
      <c r="V183" s="181"/>
    </row>
    <row r="184" spans="1:22" ht="18" customHeight="1">
      <c r="A184" s="27">
        <f t="shared" si="6"/>
        <v>0</v>
      </c>
      <c r="B184" s="42">
        <f t="shared" si="7"/>
      </c>
      <c r="C184" s="152"/>
      <c r="D184" s="91"/>
      <c r="E184" s="51">
        <f t="shared" si="8"/>
      </c>
      <c r="F184" s="50"/>
      <c r="G184" s="128">
        <f>IF(D184="","",'所属等一覧'!$C$9)</f>
      </c>
      <c r="H184" s="52"/>
      <c r="I184" s="85"/>
      <c r="J184" s="53"/>
      <c r="K184" s="52"/>
      <c r="L184" s="85"/>
      <c r="M184" s="53"/>
      <c r="N184" s="52"/>
      <c r="O184" s="85"/>
      <c r="P184" s="53"/>
      <c r="Q184" s="52"/>
      <c r="R184" s="194"/>
      <c r="S184" s="190"/>
      <c r="T184" s="52"/>
      <c r="U184" s="85"/>
      <c r="V184" s="182"/>
    </row>
    <row r="185" spans="1:22" ht="18" customHeight="1">
      <c r="A185" s="27">
        <f t="shared" si="6"/>
        <v>0</v>
      </c>
      <c r="B185" s="43">
        <f t="shared" si="7"/>
      </c>
      <c r="C185" s="153"/>
      <c r="D185" s="90"/>
      <c r="E185" s="55">
        <f t="shared" si="8"/>
      </c>
      <c r="F185" s="54"/>
      <c r="G185" s="129">
        <f>IF(D185="","",'所属等一覧'!$C$9)</f>
      </c>
      <c r="H185" s="56"/>
      <c r="I185" s="86"/>
      <c r="J185" s="57"/>
      <c r="K185" s="56"/>
      <c r="L185" s="86"/>
      <c r="M185" s="57"/>
      <c r="N185" s="56"/>
      <c r="O185" s="86"/>
      <c r="P185" s="57"/>
      <c r="Q185" s="56"/>
      <c r="R185" s="195"/>
      <c r="S185" s="191"/>
      <c r="T185" s="56"/>
      <c r="U185" s="86"/>
      <c r="V185" s="183"/>
    </row>
    <row r="186" spans="1:22" ht="18" customHeight="1">
      <c r="A186" s="27">
        <f t="shared" si="6"/>
        <v>0</v>
      </c>
      <c r="B186" s="42">
        <f t="shared" si="7"/>
      </c>
      <c r="C186" s="152"/>
      <c r="D186" s="91"/>
      <c r="E186" s="51">
        <f t="shared" si="8"/>
      </c>
      <c r="F186" s="50"/>
      <c r="G186" s="128">
        <f>IF(D186="","",'所属等一覧'!$C$9)</f>
      </c>
      <c r="H186" s="52"/>
      <c r="I186" s="85"/>
      <c r="J186" s="53"/>
      <c r="K186" s="52"/>
      <c r="L186" s="85"/>
      <c r="M186" s="53"/>
      <c r="N186" s="52"/>
      <c r="O186" s="85"/>
      <c r="P186" s="53"/>
      <c r="Q186" s="52"/>
      <c r="R186" s="194"/>
      <c r="S186" s="190"/>
      <c r="T186" s="52"/>
      <c r="U186" s="85"/>
      <c r="V186" s="182"/>
    </row>
    <row r="187" spans="1:22" ht="18" customHeight="1" thickBot="1">
      <c r="A187" s="27">
        <f t="shared" si="6"/>
        <v>0</v>
      </c>
      <c r="B187" s="44">
        <f t="shared" si="7"/>
      </c>
      <c r="C187" s="154"/>
      <c r="D187" s="92"/>
      <c r="E187" s="59">
        <f t="shared" si="8"/>
      </c>
      <c r="F187" s="58"/>
      <c r="G187" s="130">
        <f>IF(D187="","",'所属等一覧'!$C$9)</f>
      </c>
      <c r="H187" s="60"/>
      <c r="I187" s="87"/>
      <c r="J187" s="61"/>
      <c r="K187" s="60"/>
      <c r="L187" s="87"/>
      <c r="M187" s="61"/>
      <c r="N187" s="60"/>
      <c r="O187" s="87"/>
      <c r="P187" s="61"/>
      <c r="Q187" s="60"/>
      <c r="R187" s="196"/>
      <c r="S187" s="192"/>
      <c r="T187" s="60"/>
      <c r="U187" s="87"/>
      <c r="V187" s="184"/>
    </row>
    <row r="188" spans="1:22" ht="18" customHeight="1">
      <c r="A188" s="27">
        <f t="shared" si="6"/>
        <v>0</v>
      </c>
      <c r="B188" s="45">
        <f t="shared" si="7"/>
      </c>
      <c r="C188" s="151"/>
      <c r="D188" s="94"/>
      <c r="E188" s="41">
        <f t="shared" si="8"/>
      </c>
      <c r="F188" s="47"/>
      <c r="G188" s="127">
        <f>IF(D188="","",'所属等一覧'!$C$9)</f>
      </c>
      <c r="H188" s="48"/>
      <c r="I188" s="84"/>
      <c r="J188" s="49"/>
      <c r="K188" s="48"/>
      <c r="L188" s="84"/>
      <c r="M188" s="49"/>
      <c r="N188" s="48"/>
      <c r="O188" s="84"/>
      <c r="P188" s="49"/>
      <c r="Q188" s="48"/>
      <c r="R188" s="193"/>
      <c r="S188" s="189"/>
      <c r="T188" s="48"/>
      <c r="U188" s="84"/>
      <c r="V188" s="181"/>
    </row>
    <row r="189" spans="1:22" ht="18" customHeight="1">
      <c r="A189" s="27">
        <f t="shared" si="6"/>
        <v>0</v>
      </c>
      <c r="B189" s="42">
        <f t="shared" si="7"/>
      </c>
      <c r="C189" s="152"/>
      <c r="D189" s="91"/>
      <c r="E189" s="51">
        <f t="shared" si="8"/>
      </c>
      <c r="F189" s="50"/>
      <c r="G189" s="128">
        <f>IF(D189="","",'所属等一覧'!$C$9)</f>
      </c>
      <c r="H189" s="52"/>
      <c r="I189" s="85"/>
      <c r="J189" s="53"/>
      <c r="K189" s="52"/>
      <c r="L189" s="85"/>
      <c r="M189" s="53"/>
      <c r="N189" s="52"/>
      <c r="O189" s="85"/>
      <c r="P189" s="53"/>
      <c r="Q189" s="52"/>
      <c r="R189" s="194"/>
      <c r="S189" s="190"/>
      <c r="T189" s="52"/>
      <c r="U189" s="85"/>
      <c r="V189" s="182"/>
    </row>
    <row r="190" spans="1:22" ht="18" customHeight="1">
      <c r="A190" s="27">
        <f t="shared" si="6"/>
        <v>0</v>
      </c>
      <c r="B190" s="43">
        <f t="shared" si="7"/>
      </c>
      <c r="C190" s="153"/>
      <c r="D190" s="90"/>
      <c r="E190" s="55">
        <f t="shared" si="8"/>
      </c>
      <c r="F190" s="54"/>
      <c r="G190" s="129">
        <f>IF(D190="","",'所属等一覧'!$C$9)</f>
      </c>
      <c r="H190" s="56"/>
      <c r="I190" s="86"/>
      <c r="J190" s="57"/>
      <c r="K190" s="56"/>
      <c r="L190" s="86"/>
      <c r="M190" s="57"/>
      <c r="N190" s="56"/>
      <c r="O190" s="86"/>
      <c r="P190" s="57"/>
      <c r="Q190" s="56"/>
      <c r="R190" s="195"/>
      <c r="S190" s="191"/>
      <c r="T190" s="56"/>
      <c r="U190" s="86"/>
      <c r="V190" s="183"/>
    </row>
    <row r="191" spans="1:22" ht="18" customHeight="1">
      <c r="A191" s="27">
        <f t="shared" si="6"/>
        <v>0</v>
      </c>
      <c r="B191" s="42">
        <f t="shared" si="7"/>
      </c>
      <c r="C191" s="152"/>
      <c r="D191" s="91"/>
      <c r="E191" s="51">
        <f t="shared" si="8"/>
      </c>
      <c r="F191" s="50"/>
      <c r="G191" s="128">
        <f>IF(D191="","",'所属等一覧'!$C$9)</f>
      </c>
      <c r="H191" s="52"/>
      <c r="I191" s="85"/>
      <c r="J191" s="53"/>
      <c r="K191" s="52"/>
      <c r="L191" s="85"/>
      <c r="M191" s="53"/>
      <c r="N191" s="52"/>
      <c r="O191" s="85"/>
      <c r="P191" s="53"/>
      <c r="Q191" s="52"/>
      <c r="R191" s="194"/>
      <c r="S191" s="190"/>
      <c r="T191" s="52"/>
      <c r="U191" s="85"/>
      <c r="V191" s="182"/>
    </row>
    <row r="192" spans="1:22" ht="18" customHeight="1" thickBot="1">
      <c r="A192" s="27">
        <f t="shared" si="6"/>
        <v>0</v>
      </c>
      <c r="B192" s="46">
        <f t="shared" si="7"/>
      </c>
      <c r="C192" s="155"/>
      <c r="D192" s="96"/>
      <c r="E192" s="63">
        <f t="shared" si="8"/>
      </c>
      <c r="F192" s="64"/>
      <c r="G192" s="131">
        <f>IF(D192="","",'所属等一覧'!$C$9)</f>
      </c>
      <c r="H192" s="60"/>
      <c r="I192" s="87"/>
      <c r="J192" s="61"/>
      <c r="K192" s="60"/>
      <c r="L192" s="87"/>
      <c r="M192" s="61"/>
      <c r="N192" s="60"/>
      <c r="O192" s="87"/>
      <c r="P192" s="61"/>
      <c r="Q192" s="60"/>
      <c r="R192" s="196"/>
      <c r="S192" s="192"/>
      <c r="T192" s="60"/>
      <c r="U192" s="87"/>
      <c r="V192" s="184"/>
    </row>
    <row r="193" spans="2:6" ht="14.25">
      <c r="B193" s="2"/>
      <c r="C193" s="2"/>
      <c r="D193" s="3"/>
      <c r="E193" s="3"/>
      <c r="F193" s="3"/>
    </row>
    <row r="199" spans="7:24" ht="14.25" hidden="1">
      <c r="G199" t="s">
        <v>144</v>
      </c>
      <c r="H199" t="s">
        <v>142</v>
      </c>
      <c r="K199" t="s">
        <v>143</v>
      </c>
      <c r="N199" t="s">
        <v>145</v>
      </c>
      <c r="Q199" t="s">
        <v>146</v>
      </c>
      <c r="W199" t="s">
        <v>147</v>
      </c>
      <c r="X199" t="s">
        <v>170</v>
      </c>
    </row>
    <row r="200" spans="7:23" ht="14.25" hidden="1">
      <c r="G200">
        <v>33</v>
      </c>
      <c r="H200">
        <f>COUNTIF(H$13:H$192,33)</f>
        <v>0</v>
      </c>
      <c r="K200">
        <f>COUNTIF(K$13:K$192,33)</f>
        <v>0</v>
      </c>
      <c r="N200">
        <f>COUNTIF(N$13:N$192,33)</f>
        <v>0</v>
      </c>
      <c r="Q200">
        <f>COUNTIF(Q$13:Q$192,33)</f>
        <v>0</v>
      </c>
      <c r="W200">
        <f>SUM(H200,K200,N200,Q200)</f>
        <v>0</v>
      </c>
    </row>
    <row r="201" spans="7:23" ht="14.25" hidden="1">
      <c r="G201">
        <v>34</v>
      </c>
      <c r="H201">
        <f>COUNTIF(H$13:H$192,34)</f>
        <v>0</v>
      </c>
      <c r="K201">
        <f>COUNTIF(K$13:K$192,34)</f>
        <v>0</v>
      </c>
      <c r="N201">
        <f>COUNTIF(N$13:N$192,34)</f>
        <v>0</v>
      </c>
      <c r="Q201">
        <f>COUNTIF(Q$13:Q$192,34)</f>
        <v>0</v>
      </c>
      <c r="W201">
        <f aca="true" t="shared" si="9" ref="W201:W224">SUM(H201,K201,N201,Q201)</f>
        <v>0</v>
      </c>
    </row>
    <row r="202" spans="7:23" ht="14.25" hidden="1">
      <c r="G202">
        <v>35</v>
      </c>
      <c r="H202">
        <f>COUNTIF(H$13:H$192,35)</f>
        <v>0</v>
      </c>
      <c r="K202">
        <f>COUNTIF(K$13:K$192,35)</f>
        <v>0</v>
      </c>
      <c r="N202">
        <f>COUNTIF(N$13:N$192,35)</f>
        <v>0</v>
      </c>
      <c r="Q202">
        <f>COUNTIF(Q$13:Q$192,35)</f>
        <v>0</v>
      </c>
      <c r="W202">
        <f t="shared" si="9"/>
        <v>0</v>
      </c>
    </row>
    <row r="203" spans="7:23" ht="14.25" hidden="1">
      <c r="G203">
        <v>36</v>
      </c>
      <c r="H203">
        <f>COUNTIF(H$13:H$192,36)</f>
        <v>0</v>
      </c>
      <c r="K203">
        <f>COUNTIF(K$13:K$192,36)</f>
        <v>0</v>
      </c>
      <c r="N203">
        <f>COUNTIF(N$13:N$192,36)</f>
        <v>0</v>
      </c>
      <c r="Q203">
        <f>COUNTIF(Q$13:Q$192,36)</f>
        <v>0</v>
      </c>
      <c r="W203">
        <f t="shared" si="9"/>
        <v>0</v>
      </c>
    </row>
    <row r="204" spans="7:24" ht="14.25" hidden="1">
      <c r="G204" s="208">
        <v>37</v>
      </c>
      <c r="H204">
        <f>COUNTIF(H$13:H$192,37)</f>
        <v>0</v>
      </c>
      <c r="K204">
        <f>COUNTIF(K$13:K$192,37)</f>
        <v>0</v>
      </c>
      <c r="N204">
        <f>COUNTIF(N$13:N$192,37)</f>
        <v>0</v>
      </c>
      <c r="Q204">
        <f>COUNTIF(Q$13:Q$192,37)</f>
        <v>0</v>
      </c>
      <c r="W204" s="253">
        <f>SUM(H204,K204,N204,Q204)</f>
        <v>0</v>
      </c>
      <c r="X204" s="253">
        <f>COUNTIF(W204,"&gt;=1")</f>
        <v>0</v>
      </c>
    </row>
    <row r="205" spans="7:24" ht="14.25" hidden="1">
      <c r="G205">
        <v>38</v>
      </c>
      <c r="H205">
        <f>COUNTIF(H$13:H$192,38)</f>
        <v>0</v>
      </c>
      <c r="I205" s="3"/>
      <c r="J205" s="3"/>
      <c r="K205">
        <f>COUNTIF(K$13:K$192,38)</f>
        <v>0</v>
      </c>
      <c r="L205" s="3"/>
      <c r="M205" s="3"/>
      <c r="N205">
        <f>COUNTIF(N$13:N$192,38)</f>
        <v>0</v>
      </c>
      <c r="O205" s="3"/>
      <c r="P205" s="3"/>
      <c r="Q205">
        <f>COUNTIF(Q$13:Q$192,38)</f>
        <v>0</v>
      </c>
      <c r="R205" s="3"/>
      <c r="S205" s="3"/>
      <c r="T205" s="3"/>
      <c r="U205" s="3"/>
      <c r="V205" s="3"/>
      <c r="W205">
        <f t="shared" si="9"/>
        <v>0</v>
      </c>
      <c r="X205" s="3"/>
    </row>
    <row r="206" spans="7:24" ht="14.25" hidden="1">
      <c r="G206" s="254">
        <v>39</v>
      </c>
      <c r="H206" s="254">
        <f>COUNTIF(H$13:H$192,39)</f>
        <v>0</v>
      </c>
      <c r="I206" s="254"/>
      <c r="J206" s="254"/>
      <c r="K206" s="254">
        <f>COUNTIF(K$13:K$192,39)</f>
        <v>0</v>
      </c>
      <c r="L206" s="254"/>
      <c r="M206" s="254"/>
      <c r="N206" s="254">
        <f>COUNTIF(N$13:N$192,39)</f>
        <v>0</v>
      </c>
      <c r="O206" s="254"/>
      <c r="P206" s="254"/>
      <c r="Q206" s="254">
        <f>COUNTIF(Q$13:Q$192,39)</f>
        <v>0</v>
      </c>
      <c r="R206" s="254"/>
      <c r="S206" s="254"/>
      <c r="T206" s="254"/>
      <c r="U206" s="254"/>
      <c r="V206" s="254"/>
      <c r="W206" s="254">
        <f t="shared" si="9"/>
        <v>0</v>
      </c>
      <c r="X206" s="254"/>
    </row>
    <row r="207" spans="7:24" ht="14.25" hidden="1">
      <c r="G207" s="3">
        <v>40</v>
      </c>
      <c r="H207" s="3">
        <f>COUNTIF(H$13:H$192,40)</f>
        <v>0</v>
      </c>
      <c r="I207" s="3"/>
      <c r="J207" s="3"/>
      <c r="K207" s="3">
        <f>COUNTIF(K$13:K$192,40)</f>
        <v>0</v>
      </c>
      <c r="L207" s="3"/>
      <c r="M207" s="3"/>
      <c r="N207" s="3">
        <f>COUNTIF(N$13:N$192,40)</f>
        <v>0</v>
      </c>
      <c r="O207" s="3"/>
      <c r="P207" s="3"/>
      <c r="Q207" s="3">
        <f>COUNTIF(Q$13:Q$192,40)</f>
        <v>0</v>
      </c>
      <c r="R207" s="3"/>
      <c r="S207" s="3"/>
      <c r="T207" s="3"/>
      <c r="U207" s="3"/>
      <c r="V207" s="3"/>
      <c r="W207" s="3">
        <f t="shared" si="9"/>
        <v>0</v>
      </c>
      <c r="X207" s="3"/>
    </row>
    <row r="208" spans="7:24" ht="14.25" hidden="1">
      <c r="G208" s="3">
        <v>41</v>
      </c>
      <c r="H208" s="3">
        <f>COUNTIF(H$13:H$192,41)</f>
        <v>0</v>
      </c>
      <c r="I208" s="3"/>
      <c r="J208" s="3"/>
      <c r="K208" s="3">
        <f>COUNTIF(K$13:K$192,41)</f>
        <v>0</v>
      </c>
      <c r="L208" s="3"/>
      <c r="M208" s="3"/>
      <c r="N208" s="3">
        <f>COUNTIF(N$13:N$192,41)</f>
        <v>0</v>
      </c>
      <c r="O208" s="3"/>
      <c r="P208" s="3"/>
      <c r="Q208" s="3">
        <f>COUNTIF(Q$13:Q$192,41)</f>
        <v>0</v>
      </c>
      <c r="R208" s="3"/>
      <c r="S208" s="3"/>
      <c r="T208" s="3"/>
      <c r="U208" s="3"/>
      <c r="V208" s="3"/>
      <c r="W208" s="3">
        <f t="shared" si="9"/>
        <v>0</v>
      </c>
      <c r="X208" s="3"/>
    </row>
    <row r="209" spans="7:24" ht="14.25" hidden="1">
      <c r="G209" s="3">
        <v>42</v>
      </c>
      <c r="H209" s="3">
        <f>COUNTIF(H$13:H$192,42)</f>
        <v>0</v>
      </c>
      <c r="I209" s="3"/>
      <c r="J209" s="3"/>
      <c r="K209" s="3">
        <f>COUNTIF(K$13:K$192,42)</f>
        <v>0</v>
      </c>
      <c r="L209" s="3"/>
      <c r="M209" s="3"/>
      <c r="N209" s="3">
        <f>COUNTIF(N$13:N$192,42)</f>
        <v>0</v>
      </c>
      <c r="O209" s="3"/>
      <c r="P209" s="3"/>
      <c r="Q209" s="3">
        <f>COUNTIF(Q$13:Q$192,42)</f>
        <v>0</v>
      </c>
      <c r="R209" s="3"/>
      <c r="S209" s="3"/>
      <c r="T209" s="3"/>
      <c r="U209" s="3"/>
      <c r="V209" s="3"/>
      <c r="W209" s="3">
        <f t="shared" si="9"/>
        <v>0</v>
      </c>
      <c r="X209" s="3"/>
    </row>
    <row r="210" spans="7:24" ht="14.25" hidden="1">
      <c r="G210" s="263">
        <v>43</v>
      </c>
      <c r="H210" s="3">
        <f>COUNTIF(H$13:H$192,43)</f>
        <v>0</v>
      </c>
      <c r="I210" s="3"/>
      <c r="J210" s="3"/>
      <c r="K210" s="3">
        <f>COUNTIF(K$13:K$192,43)</f>
        <v>0</v>
      </c>
      <c r="L210" s="3"/>
      <c r="M210" s="3"/>
      <c r="N210" s="3">
        <f>COUNTIF(N$13:N$192,43)</f>
        <v>0</v>
      </c>
      <c r="O210" s="3"/>
      <c r="P210" s="3"/>
      <c r="Q210" s="3">
        <f>COUNTIF(Q$13:Q$192,43)</f>
        <v>0</v>
      </c>
      <c r="R210" s="3"/>
      <c r="S210" s="3"/>
      <c r="T210" s="3"/>
      <c r="U210" s="3"/>
      <c r="V210" s="3"/>
      <c r="W210" s="209">
        <f>SUM(H210,K210,N210,Q210)</f>
        <v>0</v>
      </c>
      <c r="X210" s="209"/>
    </row>
    <row r="211" spans="7:24" ht="14.25" hidden="1">
      <c r="G211" s="264">
        <v>44</v>
      </c>
      <c r="H211" s="3">
        <f>COUNTIF(H$13:H$192,44)</f>
        <v>0</v>
      </c>
      <c r="I211" s="3"/>
      <c r="J211" s="3"/>
      <c r="K211" s="3">
        <f>COUNTIF(K$13:K$192,44)</f>
        <v>0</v>
      </c>
      <c r="L211" s="3"/>
      <c r="M211" s="3"/>
      <c r="N211" s="3">
        <f>COUNTIF(N$13:N$192,44)</f>
        <v>0</v>
      </c>
      <c r="O211" s="3"/>
      <c r="P211" s="3"/>
      <c r="Q211" s="3">
        <f>COUNTIF(Q$13:Q$192,44)</f>
        <v>0</v>
      </c>
      <c r="R211" s="3"/>
      <c r="S211" s="3"/>
      <c r="T211" s="3"/>
      <c r="U211" s="3"/>
      <c r="V211" s="3"/>
      <c r="W211" s="253">
        <f>SUM(H211,K211,N211,Q211)</f>
        <v>0</v>
      </c>
      <c r="X211" s="253">
        <f>COUNTIF(W211,"&gt;=1")</f>
        <v>0</v>
      </c>
    </row>
    <row r="212" spans="7:24" ht="14.25" hidden="1">
      <c r="G212" s="3">
        <v>45</v>
      </c>
      <c r="H212" s="3">
        <f>COUNTIF(H$13:H$192,45)</f>
        <v>0</v>
      </c>
      <c r="I212" s="3"/>
      <c r="J212" s="3"/>
      <c r="K212" s="3">
        <f>COUNTIF(K$13:K$192,45)</f>
        <v>0</v>
      </c>
      <c r="L212" s="3"/>
      <c r="M212" s="3"/>
      <c r="N212" s="3">
        <f>COUNTIF(N$13:N$192,45)</f>
        <v>0</v>
      </c>
      <c r="O212" s="3"/>
      <c r="P212" s="3"/>
      <c r="Q212" s="3">
        <f>COUNTIF(Q$13:Q$192,45)</f>
        <v>0</v>
      </c>
      <c r="R212" s="3"/>
      <c r="S212" s="3"/>
      <c r="T212" s="3"/>
      <c r="U212" s="3"/>
      <c r="V212" s="3"/>
      <c r="W212" s="3">
        <f t="shared" si="9"/>
        <v>0</v>
      </c>
      <c r="X212" s="3"/>
    </row>
    <row r="213" spans="7:24" ht="14.25" hidden="1">
      <c r="G213" s="3">
        <v>46</v>
      </c>
      <c r="H213" s="3">
        <f>COUNTIF(H$13:H$192,46)</f>
        <v>0</v>
      </c>
      <c r="I213" s="3"/>
      <c r="J213" s="3"/>
      <c r="K213" s="3">
        <f>COUNTIF(K$13:K$192,46)</f>
        <v>0</v>
      </c>
      <c r="L213" s="3"/>
      <c r="M213" s="3"/>
      <c r="N213" s="3">
        <f>COUNTIF(N$13:N$192,46)</f>
        <v>0</v>
      </c>
      <c r="O213" s="3"/>
      <c r="P213" s="3"/>
      <c r="Q213" s="3">
        <f>COUNTIF(Q$13:Q$192,46)</f>
        <v>0</v>
      </c>
      <c r="R213" s="3"/>
      <c r="S213" s="3"/>
      <c r="T213" s="3"/>
      <c r="U213" s="3"/>
      <c r="V213" s="3"/>
      <c r="W213" s="3">
        <f t="shared" si="9"/>
        <v>0</v>
      </c>
      <c r="X213" s="3"/>
    </row>
    <row r="214" spans="7:24" ht="14.25" hidden="1">
      <c r="G214" s="261">
        <v>47</v>
      </c>
      <c r="H214" s="209">
        <f>COUNTIF(H$13:H$192,47)</f>
        <v>0</v>
      </c>
      <c r="I214" s="209"/>
      <c r="J214" s="209"/>
      <c r="K214" s="209">
        <f>COUNTIF(K$13:K$192,47)</f>
        <v>0</v>
      </c>
      <c r="L214" s="209"/>
      <c r="M214" s="209"/>
      <c r="N214" s="209">
        <f>COUNTIF(N$13:N$192,47)</f>
        <v>0</v>
      </c>
      <c r="O214" s="209"/>
      <c r="P214" s="209"/>
      <c r="Q214" s="209">
        <f>COUNTIF(Q$13:Q$192,47)</f>
        <v>0</v>
      </c>
      <c r="R214" s="209"/>
      <c r="S214" s="209"/>
      <c r="T214" s="209"/>
      <c r="U214" s="209"/>
      <c r="V214" s="209"/>
      <c r="W214" s="209">
        <f t="shared" si="9"/>
        <v>0</v>
      </c>
      <c r="X214" s="209"/>
    </row>
    <row r="215" spans="7:24" ht="14.25" hidden="1">
      <c r="G215">
        <v>48</v>
      </c>
      <c r="H215" s="254">
        <f>COUNTIF(H$13:H$192,48)</f>
        <v>0</v>
      </c>
      <c r="I215" s="3"/>
      <c r="J215" s="3"/>
      <c r="K215">
        <f>COUNTIF(K$13:K$192,48)</f>
        <v>0</v>
      </c>
      <c r="L215" s="3"/>
      <c r="M215" s="3"/>
      <c r="N215">
        <f>COUNTIF(N$13:N$192,48)</f>
        <v>0</v>
      </c>
      <c r="O215" s="3"/>
      <c r="P215" s="3"/>
      <c r="Q215">
        <f>COUNTIF(Q$13:Q$192,48)</f>
        <v>0</v>
      </c>
      <c r="R215" s="3"/>
      <c r="S215" s="3"/>
      <c r="T215" s="3"/>
      <c r="U215" s="3"/>
      <c r="V215" s="3"/>
      <c r="W215">
        <f t="shared" si="9"/>
        <v>0</v>
      </c>
      <c r="X215" s="3"/>
    </row>
    <row r="216" spans="7:24" ht="14.25" hidden="1">
      <c r="G216">
        <v>49</v>
      </c>
      <c r="H216">
        <f>COUNTIF(H$13:H$192,49)</f>
        <v>0</v>
      </c>
      <c r="I216" s="3"/>
      <c r="J216" s="3"/>
      <c r="K216">
        <f>COUNTIF(K$13:K$192,49)</f>
        <v>0</v>
      </c>
      <c r="L216" s="3"/>
      <c r="M216" s="3"/>
      <c r="N216">
        <f>COUNTIF(N$13:N$192,49)</f>
        <v>0</v>
      </c>
      <c r="O216" s="3"/>
      <c r="P216" s="3"/>
      <c r="Q216">
        <f>COUNTIF(Q$13:Q$192,49)</f>
        <v>0</v>
      </c>
      <c r="R216" s="3"/>
      <c r="S216" s="3"/>
      <c r="T216" s="3"/>
      <c r="U216" s="3"/>
      <c r="V216" s="3"/>
      <c r="W216">
        <f t="shared" si="9"/>
        <v>0</v>
      </c>
      <c r="X216" s="3"/>
    </row>
    <row r="217" spans="7:24" ht="14.25" hidden="1">
      <c r="G217">
        <v>50</v>
      </c>
      <c r="H217">
        <f>COUNTIF(H$13:H$192,50)</f>
        <v>0</v>
      </c>
      <c r="I217" s="3"/>
      <c r="J217" s="3"/>
      <c r="K217">
        <f>COUNTIF(K$13:K$192,50)</f>
        <v>0</v>
      </c>
      <c r="L217" s="3"/>
      <c r="M217" s="3"/>
      <c r="N217">
        <f>COUNTIF(N$13:N$192,50)</f>
        <v>0</v>
      </c>
      <c r="O217" s="3"/>
      <c r="P217" s="3"/>
      <c r="Q217">
        <f>COUNTIF(Q$13:Q$192,50)</f>
        <v>0</v>
      </c>
      <c r="R217" s="3"/>
      <c r="S217" s="3"/>
      <c r="T217" s="3"/>
      <c r="U217" s="3"/>
      <c r="V217" s="3"/>
      <c r="W217">
        <f t="shared" si="9"/>
        <v>0</v>
      </c>
      <c r="X217" s="3"/>
    </row>
    <row r="218" spans="7:23" ht="14.25" hidden="1">
      <c r="G218">
        <v>51</v>
      </c>
      <c r="H218">
        <f>COUNTIF(H$13:H$192,51)</f>
        <v>0</v>
      </c>
      <c r="K218">
        <f>COUNTIF(K$13:K$192,51)</f>
        <v>0</v>
      </c>
      <c r="N218">
        <f>COUNTIF(N$13:N$192,51)</f>
        <v>0</v>
      </c>
      <c r="Q218">
        <f>COUNTIF(Q$13:Q$192,51)</f>
        <v>0</v>
      </c>
      <c r="W218">
        <f t="shared" si="9"/>
        <v>0</v>
      </c>
    </row>
    <row r="219" spans="7:24" ht="14.25" hidden="1">
      <c r="G219" s="208">
        <v>52</v>
      </c>
      <c r="H219">
        <f>COUNTIF(H$13:H$192,52)</f>
        <v>0</v>
      </c>
      <c r="K219">
        <f>COUNTIF(K$13:K$192,52)</f>
        <v>0</v>
      </c>
      <c r="N219">
        <f>COUNTIF(N$13:N$192,52)</f>
        <v>0</v>
      </c>
      <c r="Q219">
        <f>COUNTIF(Q$13:Q$192,52)</f>
        <v>0</v>
      </c>
      <c r="W219" s="253">
        <f>SUM(H219,K219,N219,Q219)</f>
        <v>0</v>
      </c>
      <c r="X219" s="253">
        <f>COUNTIF(W219,"&gt;=1")</f>
        <v>0</v>
      </c>
    </row>
    <row r="220" spans="7:23" ht="14.25" hidden="1">
      <c r="G220">
        <v>53</v>
      </c>
      <c r="H220">
        <f>COUNTIF(H$13:H$192,53)</f>
        <v>0</v>
      </c>
      <c r="K220">
        <f>COUNTIF(K$13:K$192,53)</f>
        <v>0</v>
      </c>
      <c r="N220">
        <f>COUNTIF(N$13:N$192,53)</f>
        <v>0</v>
      </c>
      <c r="Q220">
        <f>COUNTIF(Q$13:Q$192,53)</f>
        <v>0</v>
      </c>
      <c r="W220">
        <f t="shared" si="9"/>
        <v>0</v>
      </c>
    </row>
    <row r="221" spans="7:23" ht="14.25" hidden="1">
      <c r="G221">
        <v>54</v>
      </c>
      <c r="H221">
        <f>COUNTIF(H$13:H$192,54)</f>
        <v>0</v>
      </c>
      <c r="K221">
        <f>COUNTIF(K$13:K$192,54)</f>
        <v>0</v>
      </c>
      <c r="N221">
        <f>COUNTIF(N$13:N$192,54)</f>
        <v>0</v>
      </c>
      <c r="Q221">
        <f>COUNTIF(Q$13:Q$192,54)</f>
        <v>0</v>
      </c>
      <c r="W221">
        <f t="shared" si="9"/>
        <v>0</v>
      </c>
    </row>
    <row r="222" spans="7:23" ht="14.25" hidden="1">
      <c r="G222">
        <v>55</v>
      </c>
      <c r="H222">
        <f>COUNTIF(H$13:H$192,55)</f>
        <v>0</v>
      </c>
      <c r="K222">
        <f>COUNTIF(K$13:K$192,55)</f>
        <v>0</v>
      </c>
      <c r="N222">
        <f>COUNTIF(N$13:N$192,55)</f>
        <v>0</v>
      </c>
      <c r="Q222">
        <f>COUNTIF(Q$13:Q$192,55)</f>
        <v>0</v>
      </c>
      <c r="W222">
        <f t="shared" si="9"/>
        <v>0</v>
      </c>
    </row>
    <row r="223" spans="7:24" ht="14.25" hidden="1">
      <c r="G223">
        <v>56</v>
      </c>
      <c r="H223">
        <f>COUNTIF(H$13:H$192,56)</f>
        <v>0</v>
      </c>
      <c r="K223">
        <f>COUNTIF(K$13:K$192,56)</f>
        <v>0</v>
      </c>
      <c r="N223">
        <f>COUNTIF(N$13:N$192,56)</f>
        <v>0</v>
      </c>
      <c r="Q223">
        <f>COUNTIF(Q$13:Q$192,56)</f>
        <v>0</v>
      </c>
      <c r="W223">
        <f t="shared" si="9"/>
        <v>0</v>
      </c>
      <c r="X223">
        <f>COUNTIF(W223,"&gt;=1")</f>
        <v>0</v>
      </c>
    </row>
    <row r="224" spans="7:23" ht="14.25" hidden="1">
      <c r="G224">
        <v>57</v>
      </c>
      <c r="H224">
        <f>COUNTIF(H$13:H$192,57)</f>
        <v>0</v>
      </c>
      <c r="K224">
        <f>COUNTIF(K$13:K$192,57)</f>
        <v>0</v>
      </c>
      <c r="N224">
        <f>COUNTIF(N$13:N$192,57)</f>
        <v>0</v>
      </c>
      <c r="Q224">
        <f>COUNTIF(Q$13:Q$192,57)</f>
        <v>0</v>
      </c>
      <c r="W224">
        <f t="shared" si="9"/>
        <v>0</v>
      </c>
    </row>
    <row r="225" spans="8:17" ht="14.25" hidden="1">
      <c r="H225">
        <f>COUNTIF(H$13:H$192,56)</f>
        <v>0</v>
      </c>
      <c r="K225">
        <f>COUNTIF(K$13:K$192,56)</f>
        <v>0</v>
      </c>
      <c r="N225">
        <f>COUNTIF(N$13:N$192,56)</f>
        <v>0</v>
      </c>
      <c r="Q225">
        <f>COUNTIF(Q$13:Q$192,56)</f>
        <v>0</v>
      </c>
    </row>
    <row r="226" spans="8:17" ht="14.25" hidden="1">
      <c r="H226">
        <f>COUNTIF(H$13:H$192,57)</f>
        <v>0</v>
      </c>
      <c r="K226">
        <f>COUNTIF(K$13:K$192,57)</f>
        <v>0</v>
      </c>
      <c r="N226">
        <f>COUNTIF(N$13:N$192,57)</f>
        <v>0</v>
      </c>
      <c r="Q226">
        <f>COUNTIF(Q$13:Q$192,57)</f>
        <v>0</v>
      </c>
    </row>
    <row r="227" ht="14.25" hidden="1"/>
    <row r="228" ht="14.25" hidden="1">
      <c r="X228" s="3"/>
    </row>
    <row r="229" spans="17:24" ht="14.25" hidden="1">
      <c r="Q229" t="s">
        <v>148</v>
      </c>
      <c r="R229" s="210" t="s">
        <v>151</v>
      </c>
      <c r="W229" s="253">
        <f>SUM(W200:W203,W205)</f>
        <v>0</v>
      </c>
      <c r="X229" s="3"/>
    </row>
    <row r="230" spans="17:24" ht="14.25" hidden="1">
      <c r="Q230" t="s">
        <v>149</v>
      </c>
      <c r="R230" s="210" t="s">
        <v>151</v>
      </c>
      <c r="W230" s="253">
        <f>SUM(W206:W210,W212:W214)</f>
        <v>0</v>
      </c>
      <c r="X230" s="3"/>
    </row>
    <row r="231" spans="17:24" ht="14.25" hidden="1">
      <c r="Q231" t="s">
        <v>150</v>
      </c>
      <c r="R231" s="210" t="s">
        <v>151</v>
      </c>
      <c r="W231" s="253">
        <f>SUM(W215:W218,W220:W224)</f>
        <v>0</v>
      </c>
      <c r="X231" s="3"/>
    </row>
  </sheetData>
  <sheetProtection sheet="1" objects="1" scenarios="1"/>
  <mergeCells count="5">
    <mergeCell ref="J9:M9"/>
    <mergeCell ref="E8:G8"/>
    <mergeCell ref="E9:G9"/>
    <mergeCell ref="E10:G10"/>
    <mergeCell ref="H9:I9"/>
  </mergeCells>
  <conditionalFormatting sqref="H8 E8:E9">
    <cfRule type="cellIs" priority="1" dxfId="10" operator="equal" stopIfTrue="1">
      <formula>0</formula>
    </cfRule>
  </conditionalFormatting>
  <conditionalFormatting sqref="A13:A192">
    <cfRule type="cellIs" priority="2" dxfId="11" operator="greaterThanOrEqual" stopIfTrue="1">
      <formula>2</formula>
    </cfRule>
    <cfRule type="cellIs" priority="3" dxfId="0" operator="equal" stopIfTrue="1">
      <formula>0</formula>
    </cfRule>
  </conditionalFormatting>
  <dataValidations count="7">
    <dataValidation allowBlank="1" showInputMessage="1" showErrorMessage="1" imeMode="off" sqref="V13:V192 S13:S192 Q9:S9 P13:P192 J13:J192 F13:F192 B13:C192 M13:M192"/>
    <dataValidation allowBlank="1" showInputMessage="1" showErrorMessage="1" imeMode="hiragana" sqref="D13:D192"/>
    <dataValidation allowBlank="1" showInputMessage="1" showErrorMessage="1" imeMode="halfKatakana" sqref="E13:E192"/>
    <dataValidation allowBlank="1" showErrorMessage="1" prompt="D列の選手名登録欄に同一選手か゜二重に入力されますと、セルが赤色に変わりますので、選手名の訂正をしてください。ただし、完全な同姓同名の場合は赤色になってもかまいません。" imeMode="off" sqref="A13:A192"/>
    <dataValidation type="list" allowBlank="1" showInputMessage="1" showErrorMessage="1" sqref="G13:G192">
      <formula1>学校名</formula1>
    </dataValidation>
    <dataValidation errorStyle="warning" allowBlank="1" error="&#10;" imeMode="off" sqref="I13:I192 U13:U192 R13:R192 O13:O192 L13:L192"/>
    <dataValidation allowBlank="1" showErrorMessage="1" imeMode="off" sqref="N13:N192 Q13:Q192 T13:T192 K13:K192 H13:H192"/>
  </dataValidations>
  <printOptions/>
  <pageMargins left="0.46" right="0.13" top="0.36" bottom="0.73" header="0.21" footer="0.5118110236220472"/>
  <pageSetup horizontalDpi="600" verticalDpi="600" orientation="portrait" paperSize="9" scale="55" r:id="rId4"/>
  <headerFooter alignWithMargins="0">
    <oddHeader>&amp;RNo &amp;P</oddHeader>
  </headerFooter>
  <rowBreaks count="2" manualBreakCount="2">
    <brk id="65" min="1" max="18" man="1"/>
    <brk id="177" min="1" max="12" man="1"/>
  </rowBreak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L407"/>
  <sheetViews>
    <sheetView zoomScalePageLayoutView="0" workbookViewId="0" topLeftCell="A1">
      <selection activeCell="M16" sqref="M16"/>
    </sheetView>
  </sheetViews>
  <sheetFormatPr defaultColWidth="8.796875" defaultRowHeight="15"/>
  <cols>
    <col min="1" max="2" width="9" style="174" customWidth="1"/>
    <col min="3" max="3" width="23.19921875" style="174" customWidth="1"/>
    <col min="4" max="5" width="9" style="174" customWidth="1"/>
    <col min="6" max="6" width="23.19921875" style="174" customWidth="1"/>
    <col min="7" max="7" width="0" style="174" hidden="1" customWidth="1"/>
    <col min="8" max="8" width="9" style="174" hidden="1" customWidth="1"/>
    <col min="9" max="9" width="23.19921875" style="174" hidden="1" customWidth="1"/>
    <col min="10" max="10" width="9" style="174" customWidth="1"/>
    <col min="11" max="11" width="0" style="174" hidden="1" customWidth="1"/>
    <col min="12" max="12" width="29.19921875" style="174" hidden="1" customWidth="1"/>
    <col min="13" max="16384" width="9" style="174" customWidth="1"/>
  </cols>
  <sheetData>
    <row r="1" ht="24">
      <c r="B1" s="17" t="str">
        <f>'所属等一覧'!B1</f>
        <v>第69回　出雲陸上競技大会</v>
      </c>
    </row>
    <row r="2" ht="18.75">
      <c r="B2" s="173"/>
    </row>
    <row r="3" spans="2:11" ht="14.25">
      <c r="B3" s="207" t="s">
        <v>69</v>
      </c>
      <c r="E3" s="205" t="s">
        <v>70</v>
      </c>
      <c r="H3" s="206" t="s">
        <v>130</v>
      </c>
      <c r="K3" s="255" t="s">
        <v>130</v>
      </c>
    </row>
    <row r="4" spans="2:12" ht="29.25" thickBot="1">
      <c r="B4" s="251" t="s">
        <v>71</v>
      </c>
      <c r="C4" s="252" t="s">
        <v>72</v>
      </c>
      <c r="E4" s="251" t="s">
        <v>71</v>
      </c>
      <c r="F4" s="252" t="s">
        <v>72</v>
      </c>
      <c r="H4" s="251" t="s">
        <v>71</v>
      </c>
      <c r="I4" s="252" t="s">
        <v>72</v>
      </c>
      <c r="K4" s="257" t="s">
        <v>71</v>
      </c>
      <c r="L4" s="258" t="s">
        <v>72</v>
      </c>
    </row>
    <row r="5" spans="2:12" ht="15" thickTop="1">
      <c r="B5" s="199">
        <v>1</v>
      </c>
      <c r="C5" s="200" t="s">
        <v>73</v>
      </c>
      <c r="E5" s="199">
        <v>33</v>
      </c>
      <c r="F5" s="200" t="s">
        <v>74</v>
      </c>
      <c r="H5" s="199">
        <v>58</v>
      </c>
      <c r="I5" s="250" t="s">
        <v>131</v>
      </c>
      <c r="K5" s="259">
        <v>58</v>
      </c>
      <c r="L5" s="260" t="s">
        <v>171</v>
      </c>
    </row>
    <row r="6" spans="2:12" ht="14.25">
      <c r="B6" s="175">
        <v>2</v>
      </c>
      <c r="C6" s="176" t="s">
        <v>75</v>
      </c>
      <c r="E6" s="175">
        <v>34</v>
      </c>
      <c r="F6" s="176" t="s">
        <v>76</v>
      </c>
      <c r="H6" s="175">
        <v>59</v>
      </c>
      <c r="I6" s="186" t="s">
        <v>132</v>
      </c>
      <c r="K6" s="175">
        <v>59</v>
      </c>
      <c r="L6" s="186" t="s">
        <v>178</v>
      </c>
    </row>
    <row r="7" spans="2:12" ht="15" thickBot="1">
      <c r="B7" s="175">
        <v>3</v>
      </c>
      <c r="C7" s="176" t="s">
        <v>77</v>
      </c>
      <c r="E7" s="199">
        <v>35</v>
      </c>
      <c r="F7" s="176" t="s">
        <v>78</v>
      </c>
      <c r="H7" s="203">
        <v>60</v>
      </c>
      <c r="I7" s="204" t="s">
        <v>126</v>
      </c>
      <c r="K7" s="175">
        <v>60</v>
      </c>
      <c r="L7" s="186" t="s">
        <v>172</v>
      </c>
    </row>
    <row r="8" spans="2:12" ht="15" thickTop="1">
      <c r="B8" s="175">
        <v>4</v>
      </c>
      <c r="C8" s="176" t="s">
        <v>79</v>
      </c>
      <c r="E8" s="175">
        <v>36</v>
      </c>
      <c r="F8" s="176" t="s">
        <v>80</v>
      </c>
      <c r="H8" s="199">
        <v>61</v>
      </c>
      <c r="I8" s="250" t="s">
        <v>133</v>
      </c>
      <c r="K8" s="175">
        <v>61</v>
      </c>
      <c r="L8" s="186" t="s">
        <v>173</v>
      </c>
    </row>
    <row r="9" spans="2:12" ht="14.25">
      <c r="B9" s="175">
        <v>5</v>
      </c>
      <c r="C9" s="176" t="s">
        <v>81</v>
      </c>
      <c r="E9" s="199">
        <v>37</v>
      </c>
      <c r="F9" s="176" t="s">
        <v>82</v>
      </c>
      <c r="H9" s="175">
        <v>62</v>
      </c>
      <c r="I9" s="186" t="s">
        <v>134</v>
      </c>
      <c r="K9" s="175">
        <v>62</v>
      </c>
      <c r="L9" s="186" t="s">
        <v>174</v>
      </c>
    </row>
    <row r="10" spans="2:12" ht="15" thickBot="1">
      <c r="B10" s="197">
        <v>6</v>
      </c>
      <c r="C10" s="198" t="s">
        <v>83</v>
      </c>
      <c r="E10" s="203">
        <v>38</v>
      </c>
      <c r="F10" s="198" t="s">
        <v>84</v>
      </c>
      <c r="H10" s="175">
        <v>63</v>
      </c>
      <c r="I10" s="176" t="s">
        <v>121</v>
      </c>
      <c r="K10" s="203">
        <v>63</v>
      </c>
      <c r="L10" s="256" t="s">
        <v>175</v>
      </c>
    </row>
    <row r="11" spans="2:12" ht="15" thickTop="1">
      <c r="B11" s="201">
        <v>7</v>
      </c>
      <c r="C11" s="202" t="s">
        <v>85</v>
      </c>
      <c r="E11" s="201">
        <v>39</v>
      </c>
      <c r="F11" s="202" t="s">
        <v>86</v>
      </c>
      <c r="H11" s="178"/>
      <c r="I11" s="179"/>
      <c r="K11" s="178"/>
      <c r="L11" s="179"/>
    </row>
    <row r="12" spans="2:12" ht="14.25">
      <c r="B12" s="175">
        <v>8</v>
      </c>
      <c r="C12" s="176" t="s">
        <v>87</v>
      </c>
      <c r="E12" s="175">
        <v>40</v>
      </c>
      <c r="F12" s="176" t="s">
        <v>88</v>
      </c>
      <c r="H12" s="178"/>
      <c r="I12" s="179"/>
      <c r="K12" s="178"/>
      <c r="L12" s="179"/>
    </row>
    <row r="13" spans="2:12" ht="14.25">
      <c r="B13" s="175">
        <v>9</v>
      </c>
      <c r="C13" s="176" t="s">
        <v>89</v>
      </c>
      <c r="E13" s="199">
        <v>41</v>
      </c>
      <c r="F13" s="186" t="s">
        <v>177</v>
      </c>
      <c r="H13" s="178"/>
      <c r="I13" s="179"/>
      <c r="K13" s="178"/>
      <c r="L13" s="179"/>
    </row>
    <row r="14" spans="2:12" ht="14.25">
      <c r="B14" s="175">
        <v>10</v>
      </c>
      <c r="C14" s="186" t="s">
        <v>176</v>
      </c>
      <c r="E14" s="175">
        <v>42</v>
      </c>
      <c r="F14" s="176" t="s">
        <v>135</v>
      </c>
      <c r="H14" s="178"/>
      <c r="I14" s="179"/>
      <c r="K14" s="178"/>
      <c r="L14" s="179"/>
    </row>
    <row r="15" spans="2:12" ht="14.25">
      <c r="B15" s="175">
        <v>11</v>
      </c>
      <c r="C15" s="176" t="s">
        <v>90</v>
      </c>
      <c r="E15" s="199">
        <v>43</v>
      </c>
      <c r="F15" s="176" t="s">
        <v>91</v>
      </c>
      <c r="H15" s="178"/>
      <c r="I15" s="179"/>
      <c r="K15" s="178"/>
      <c r="L15" s="179"/>
    </row>
    <row r="16" spans="2:12" ht="14.25">
      <c r="B16" s="175">
        <v>12</v>
      </c>
      <c r="C16" s="176" t="s">
        <v>92</v>
      </c>
      <c r="E16" s="175">
        <v>44</v>
      </c>
      <c r="F16" s="176" t="s">
        <v>93</v>
      </c>
      <c r="H16" s="178"/>
      <c r="I16" s="179"/>
      <c r="K16" s="178"/>
      <c r="L16" s="179"/>
    </row>
    <row r="17" spans="2:12" ht="14.25">
      <c r="B17" s="175">
        <v>13</v>
      </c>
      <c r="C17" s="176" t="s">
        <v>94</v>
      </c>
      <c r="E17" s="199">
        <v>45</v>
      </c>
      <c r="F17" s="176" t="s">
        <v>95</v>
      </c>
      <c r="H17" s="178"/>
      <c r="I17" s="179"/>
      <c r="K17" s="178"/>
      <c r="L17" s="179"/>
    </row>
    <row r="18" spans="2:12" ht="14.25">
      <c r="B18" s="175">
        <v>14</v>
      </c>
      <c r="C18" s="176" t="s">
        <v>96</v>
      </c>
      <c r="E18" s="175">
        <v>46</v>
      </c>
      <c r="F18" s="176" t="s">
        <v>97</v>
      </c>
      <c r="H18" s="178"/>
      <c r="I18" s="179"/>
      <c r="K18" s="178"/>
      <c r="L18" s="179"/>
    </row>
    <row r="19" spans="2:12" ht="15" thickBot="1">
      <c r="B19" s="175">
        <v>15</v>
      </c>
      <c r="C19" s="176" t="s">
        <v>98</v>
      </c>
      <c r="E19" s="203">
        <v>47</v>
      </c>
      <c r="F19" s="204" t="s">
        <v>99</v>
      </c>
      <c r="H19" s="178"/>
      <c r="I19" s="179"/>
      <c r="K19" s="178"/>
      <c r="L19" s="179"/>
    </row>
    <row r="20" spans="2:12" ht="15" thickTop="1">
      <c r="B20" s="197">
        <v>16</v>
      </c>
      <c r="C20" s="176" t="s">
        <v>100</v>
      </c>
      <c r="E20" s="201">
        <v>48</v>
      </c>
      <c r="F20" s="200" t="s">
        <v>101</v>
      </c>
      <c r="H20" s="178"/>
      <c r="I20" s="179"/>
      <c r="K20" s="178"/>
      <c r="L20" s="179"/>
    </row>
    <row r="21" spans="2:12" ht="15" thickBot="1">
      <c r="B21" s="203">
        <v>17</v>
      </c>
      <c r="C21" s="204" t="s">
        <v>102</v>
      </c>
      <c r="E21" s="199">
        <v>49</v>
      </c>
      <c r="F21" s="176" t="s">
        <v>103</v>
      </c>
      <c r="H21" s="178"/>
      <c r="I21" s="179"/>
      <c r="K21" s="178"/>
      <c r="L21" s="179"/>
    </row>
    <row r="22" spans="2:12" ht="15" thickTop="1">
      <c r="B22" s="199">
        <v>18</v>
      </c>
      <c r="C22" s="200" t="s">
        <v>104</v>
      </c>
      <c r="E22" s="175">
        <v>50</v>
      </c>
      <c r="F22" s="176" t="s">
        <v>105</v>
      </c>
      <c r="H22" s="178"/>
      <c r="I22" s="179"/>
      <c r="K22" s="178"/>
      <c r="L22" s="179"/>
    </row>
    <row r="23" spans="2:12" ht="14.25">
      <c r="B23" s="175">
        <v>19</v>
      </c>
      <c r="C23" s="176" t="s">
        <v>106</v>
      </c>
      <c r="E23" s="199">
        <v>51</v>
      </c>
      <c r="F23" s="176" t="s">
        <v>107</v>
      </c>
      <c r="H23" s="178"/>
      <c r="I23" s="179"/>
      <c r="K23" s="178"/>
      <c r="L23" s="179"/>
    </row>
    <row r="24" spans="2:12" ht="14.25">
      <c r="B24" s="175">
        <v>20</v>
      </c>
      <c r="C24" s="176" t="s">
        <v>108</v>
      </c>
      <c r="E24" s="175">
        <v>52</v>
      </c>
      <c r="F24" s="176" t="s">
        <v>109</v>
      </c>
      <c r="H24" s="178"/>
      <c r="I24" s="179"/>
      <c r="K24" s="178"/>
      <c r="L24" s="179"/>
    </row>
    <row r="25" spans="2:12" ht="14.25">
      <c r="B25" s="175">
        <v>21</v>
      </c>
      <c r="C25" s="176" t="s">
        <v>110</v>
      </c>
      <c r="E25" s="199">
        <v>53</v>
      </c>
      <c r="F25" s="176" t="s">
        <v>111</v>
      </c>
      <c r="H25" s="178"/>
      <c r="I25" s="179"/>
      <c r="K25" s="178"/>
      <c r="L25" s="179"/>
    </row>
    <row r="26" spans="2:12" ht="14.25">
      <c r="B26" s="175">
        <v>22</v>
      </c>
      <c r="C26" s="176" t="s">
        <v>112</v>
      </c>
      <c r="E26" s="175">
        <v>54</v>
      </c>
      <c r="F26" s="176" t="s">
        <v>113</v>
      </c>
      <c r="H26" s="178"/>
      <c r="I26" s="179"/>
      <c r="K26" s="178"/>
      <c r="L26" s="179"/>
    </row>
    <row r="27" spans="2:12" ht="14.25">
      <c r="B27" s="175">
        <v>23</v>
      </c>
      <c r="C27" s="176" t="s">
        <v>114</v>
      </c>
      <c r="E27" s="199">
        <v>55</v>
      </c>
      <c r="F27" s="176" t="s">
        <v>115</v>
      </c>
      <c r="H27" s="178"/>
      <c r="I27" s="179"/>
      <c r="K27" s="178"/>
      <c r="L27" s="179"/>
    </row>
    <row r="28" spans="2:12" ht="14.25">
      <c r="B28" s="175">
        <v>24</v>
      </c>
      <c r="C28" s="176" t="s">
        <v>116</v>
      </c>
      <c r="E28" s="175">
        <v>56</v>
      </c>
      <c r="F28" s="176" t="s">
        <v>117</v>
      </c>
      <c r="H28" s="178"/>
      <c r="I28" s="179"/>
      <c r="K28" s="178"/>
      <c r="L28" s="179"/>
    </row>
    <row r="29" spans="2:12" ht="14.25">
      <c r="B29" s="175">
        <v>25</v>
      </c>
      <c r="C29" s="176" t="s">
        <v>118</v>
      </c>
      <c r="E29" s="199">
        <v>57</v>
      </c>
      <c r="F29" s="176" t="s">
        <v>119</v>
      </c>
      <c r="H29" s="178"/>
      <c r="I29" s="179"/>
      <c r="K29" s="178"/>
      <c r="L29" s="179"/>
    </row>
    <row r="30" spans="2:12" ht="14.25">
      <c r="B30" s="175">
        <v>26</v>
      </c>
      <c r="C30" s="176" t="s">
        <v>120</v>
      </c>
      <c r="F30" s="177"/>
      <c r="H30" s="179"/>
      <c r="I30" s="180"/>
      <c r="K30" s="178"/>
      <c r="L30" s="179"/>
    </row>
    <row r="31" spans="2:12" ht="14.25">
      <c r="B31" s="175">
        <v>27</v>
      </c>
      <c r="C31" s="176" t="s">
        <v>122</v>
      </c>
      <c r="H31" s="179"/>
      <c r="I31" s="179"/>
      <c r="K31" s="179"/>
      <c r="L31" s="180"/>
    </row>
    <row r="32" spans="2:12" ht="14.25">
      <c r="B32" s="175">
        <v>28</v>
      </c>
      <c r="C32" s="176" t="s">
        <v>169</v>
      </c>
      <c r="H32" s="179"/>
      <c r="I32" s="179"/>
      <c r="K32" s="179"/>
      <c r="L32" s="179"/>
    </row>
    <row r="33" spans="2:12" ht="14.25">
      <c r="B33" s="175">
        <v>29</v>
      </c>
      <c r="C33" s="176" t="s">
        <v>123</v>
      </c>
      <c r="H33" s="179"/>
      <c r="I33" s="179"/>
      <c r="K33" s="179"/>
      <c r="L33" s="179"/>
    </row>
    <row r="34" spans="2:12" ht="14.25">
      <c r="B34" s="175">
        <v>30</v>
      </c>
      <c r="C34" s="176" t="s">
        <v>168</v>
      </c>
      <c r="H34" s="179"/>
      <c r="I34" s="179"/>
      <c r="K34" s="179"/>
      <c r="L34" s="179"/>
    </row>
    <row r="35" spans="2:12" ht="14.25">
      <c r="B35" s="175">
        <v>31</v>
      </c>
      <c r="C35" s="176" t="s">
        <v>124</v>
      </c>
      <c r="H35" s="179"/>
      <c r="I35" s="179"/>
      <c r="K35" s="179"/>
      <c r="L35" s="179"/>
    </row>
    <row r="36" spans="2:12" ht="14.25">
      <c r="B36" s="175">
        <v>32</v>
      </c>
      <c r="C36" s="176" t="s">
        <v>125</v>
      </c>
      <c r="H36" s="179"/>
      <c r="I36" s="179"/>
      <c r="K36" s="179"/>
      <c r="L36" s="179"/>
    </row>
    <row r="37" spans="3:12" ht="14.25">
      <c r="C37" s="177"/>
      <c r="H37" s="179"/>
      <c r="I37" s="179"/>
      <c r="K37" s="179"/>
      <c r="L37" s="179"/>
    </row>
    <row r="38" spans="8:12" ht="14.25">
      <c r="H38" s="179"/>
      <c r="I38" s="179"/>
      <c r="K38" s="179"/>
      <c r="L38" s="179"/>
    </row>
    <row r="39" spans="8:12" ht="14.25">
      <c r="H39" s="179"/>
      <c r="I39" s="179"/>
      <c r="K39" s="179"/>
      <c r="L39" s="179"/>
    </row>
    <row r="40" spans="8:12" ht="14.25">
      <c r="H40" s="179"/>
      <c r="I40" s="179"/>
      <c r="K40" s="179"/>
      <c r="L40" s="179"/>
    </row>
    <row r="41" spans="8:12" ht="14.25">
      <c r="H41" s="179"/>
      <c r="I41" s="179"/>
      <c r="K41" s="179"/>
      <c r="L41" s="179"/>
    </row>
    <row r="42" spans="8:12" ht="14.25">
      <c r="H42" s="179"/>
      <c r="I42" s="179"/>
      <c r="K42" s="179"/>
      <c r="L42" s="179"/>
    </row>
    <row r="43" spans="8:12" ht="14.25">
      <c r="H43" s="179"/>
      <c r="I43" s="179"/>
      <c r="K43" s="179"/>
      <c r="L43" s="179"/>
    </row>
    <row r="44" spans="8:12" ht="14.25">
      <c r="H44" s="179"/>
      <c r="I44" s="179"/>
      <c r="K44" s="179"/>
      <c r="L44" s="179"/>
    </row>
    <row r="45" spans="8:12" ht="14.25">
      <c r="H45" s="179"/>
      <c r="I45" s="179"/>
      <c r="K45" s="179"/>
      <c r="L45" s="179"/>
    </row>
    <row r="46" spans="8:12" ht="14.25">
      <c r="H46" s="179"/>
      <c r="I46" s="179"/>
      <c r="K46" s="179"/>
      <c r="L46" s="179"/>
    </row>
    <row r="47" spans="8:12" ht="14.25">
      <c r="H47" s="179"/>
      <c r="I47" s="179"/>
      <c r="K47" s="179"/>
      <c r="L47" s="179"/>
    </row>
    <row r="48" spans="8:12" ht="14.25">
      <c r="H48" s="179"/>
      <c r="I48" s="179"/>
      <c r="K48" s="179"/>
      <c r="L48" s="179"/>
    </row>
    <row r="49" spans="8:12" ht="14.25">
      <c r="H49" s="179"/>
      <c r="I49" s="179"/>
      <c r="K49" s="179"/>
      <c r="L49" s="179"/>
    </row>
    <row r="50" spans="8:12" ht="14.25">
      <c r="H50" s="179"/>
      <c r="I50" s="179"/>
      <c r="K50" s="179"/>
      <c r="L50" s="179"/>
    </row>
    <row r="51" spans="8:12" ht="14.25">
      <c r="H51" s="179"/>
      <c r="I51" s="179"/>
      <c r="K51" s="179"/>
      <c r="L51" s="179"/>
    </row>
    <row r="52" spans="8:12" ht="14.25">
      <c r="H52" s="179"/>
      <c r="I52" s="179"/>
      <c r="K52" s="179"/>
      <c r="L52" s="179"/>
    </row>
    <row r="53" spans="8:12" ht="14.25">
      <c r="H53" s="179"/>
      <c r="I53" s="179"/>
      <c r="K53" s="179"/>
      <c r="L53" s="179"/>
    </row>
    <row r="54" spans="8:12" ht="14.25">
      <c r="H54" s="179"/>
      <c r="I54" s="179"/>
      <c r="K54" s="179"/>
      <c r="L54" s="179"/>
    </row>
    <row r="55" spans="8:12" ht="14.25">
      <c r="H55" s="179"/>
      <c r="I55" s="179"/>
      <c r="K55" s="179"/>
      <c r="L55" s="179"/>
    </row>
    <row r="56" spans="8:12" ht="14.25">
      <c r="H56" s="179"/>
      <c r="I56" s="179"/>
      <c r="K56" s="179"/>
      <c r="L56" s="179"/>
    </row>
    <row r="57" spans="8:12" ht="14.25">
      <c r="H57" s="179"/>
      <c r="I57" s="179"/>
      <c r="K57" s="179"/>
      <c r="L57" s="179"/>
    </row>
    <row r="58" spans="8:12" ht="14.25">
      <c r="H58" s="179"/>
      <c r="I58" s="179"/>
      <c r="K58" s="179"/>
      <c r="L58" s="179"/>
    </row>
    <row r="59" spans="8:12" ht="14.25">
      <c r="H59" s="179"/>
      <c r="I59" s="179"/>
      <c r="K59" s="179"/>
      <c r="L59" s="179"/>
    </row>
    <row r="60" spans="8:12" ht="14.25">
      <c r="H60" s="179"/>
      <c r="I60" s="179"/>
      <c r="K60" s="179"/>
      <c r="L60" s="179"/>
    </row>
    <row r="61" spans="8:12" ht="14.25">
      <c r="H61" s="179"/>
      <c r="I61" s="179"/>
      <c r="K61" s="179"/>
      <c r="L61" s="179"/>
    </row>
    <row r="62" spans="8:12" ht="14.25">
      <c r="H62" s="179"/>
      <c r="I62" s="179"/>
      <c r="K62" s="179"/>
      <c r="L62" s="179"/>
    </row>
    <row r="63" spans="8:12" ht="14.25">
      <c r="H63" s="179"/>
      <c r="I63" s="179"/>
      <c r="K63" s="179"/>
      <c r="L63" s="179"/>
    </row>
    <row r="64" spans="8:12" ht="14.25">
      <c r="H64" s="179"/>
      <c r="I64" s="179"/>
      <c r="K64" s="179"/>
      <c r="L64" s="179"/>
    </row>
    <row r="65" spans="8:12" ht="14.25">
      <c r="H65" s="179"/>
      <c r="I65" s="179"/>
      <c r="K65" s="179"/>
      <c r="L65" s="179"/>
    </row>
    <row r="66" spans="8:12" ht="14.25">
      <c r="H66" s="179"/>
      <c r="I66" s="179"/>
      <c r="K66" s="179"/>
      <c r="L66" s="179"/>
    </row>
    <row r="67" spans="8:12" ht="14.25">
      <c r="H67" s="179"/>
      <c r="I67" s="179"/>
      <c r="K67" s="179"/>
      <c r="L67" s="179"/>
    </row>
    <row r="68" spans="8:12" ht="14.25">
      <c r="H68" s="179"/>
      <c r="I68" s="179"/>
      <c r="K68" s="179"/>
      <c r="L68" s="179"/>
    </row>
    <row r="69" spans="8:12" ht="14.25">
      <c r="H69" s="179"/>
      <c r="I69" s="179"/>
      <c r="K69" s="179"/>
      <c r="L69" s="179"/>
    </row>
    <row r="70" spans="8:12" ht="14.25">
      <c r="H70" s="179"/>
      <c r="I70" s="179"/>
      <c r="K70" s="179"/>
      <c r="L70" s="179"/>
    </row>
    <row r="71" spans="8:12" ht="14.25">
      <c r="H71" s="179"/>
      <c r="I71" s="179"/>
      <c r="K71" s="179"/>
      <c r="L71" s="179"/>
    </row>
    <row r="72" spans="8:12" ht="14.25">
      <c r="H72" s="179"/>
      <c r="I72" s="179"/>
      <c r="K72" s="179"/>
      <c r="L72" s="179"/>
    </row>
    <row r="73" spans="8:12" ht="14.25">
      <c r="H73" s="179"/>
      <c r="I73" s="179"/>
      <c r="K73" s="179"/>
      <c r="L73" s="179"/>
    </row>
    <row r="74" spans="8:12" ht="14.25">
      <c r="H74" s="179"/>
      <c r="I74" s="179"/>
      <c r="K74" s="179"/>
      <c r="L74" s="179"/>
    </row>
    <row r="75" spans="8:12" ht="14.25">
      <c r="H75" s="179"/>
      <c r="I75" s="179"/>
      <c r="K75" s="179"/>
      <c r="L75" s="179"/>
    </row>
    <row r="76" spans="8:12" ht="14.25">
      <c r="H76" s="179"/>
      <c r="I76" s="179"/>
      <c r="K76" s="179"/>
      <c r="L76" s="179"/>
    </row>
    <row r="77" spans="8:12" ht="14.25">
      <c r="H77" s="179"/>
      <c r="I77" s="179"/>
      <c r="K77" s="179"/>
      <c r="L77" s="179"/>
    </row>
    <row r="78" spans="8:12" ht="14.25">
      <c r="H78" s="179"/>
      <c r="I78" s="179"/>
      <c r="K78" s="179"/>
      <c r="L78" s="179"/>
    </row>
    <row r="79" spans="8:12" ht="14.25">
      <c r="H79" s="179"/>
      <c r="I79" s="179"/>
      <c r="K79" s="179"/>
      <c r="L79" s="179"/>
    </row>
    <row r="80" spans="8:12" ht="14.25">
      <c r="H80" s="179"/>
      <c r="I80" s="179"/>
      <c r="K80" s="179"/>
      <c r="L80" s="179"/>
    </row>
    <row r="81" spans="8:12" ht="14.25">
      <c r="H81" s="179"/>
      <c r="I81" s="179"/>
      <c r="K81" s="179"/>
      <c r="L81" s="179"/>
    </row>
    <row r="82" spans="8:12" ht="14.25">
      <c r="H82" s="179"/>
      <c r="I82" s="179"/>
      <c r="K82" s="179"/>
      <c r="L82" s="179"/>
    </row>
    <row r="83" spans="8:12" ht="14.25">
      <c r="H83" s="179"/>
      <c r="I83" s="179"/>
      <c r="K83" s="179"/>
      <c r="L83" s="179"/>
    </row>
    <row r="84" spans="8:12" ht="14.25">
      <c r="H84" s="179"/>
      <c r="I84" s="179"/>
      <c r="K84" s="179"/>
      <c r="L84" s="179"/>
    </row>
    <row r="85" spans="8:12" ht="14.25">
      <c r="H85" s="179"/>
      <c r="I85" s="179"/>
      <c r="K85" s="179"/>
      <c r="L85" s="179"/>
    </row>
    <row r="86" spans="8:12" ht="14.25">
      <c r="H86" s="179"/>
      <c r="I86" s="179"/>
      <c r="K86" s="179"/>
      <c r="L86" s="179"/>
    </row>
    <row r="87" spans="8:12" ht="14.25">
      <c r="H87" s="179"/>
      <c r="I87" s="179"/>
      <c r="K87" s="179"/>
      <c r="L87" s="179"/>
    </row>
    <row r="88" spans="8:12" ht="14.25">
      <c r="H88" s="179"/>
      <c r="I88" s="179"/>
      <c r="K88" s="179"/>
      <c r="L88" s="179"/>
    </row>
    <row r="89" spans="8:12" ht="14.25">
      <c r="H89" s="179"/>
      <c r="I89" s="179"/>
      <c r="K89" s="179"/>
      <c r="L89" s="179"/>
    </row>
    <row r="90" spans="8:12" ht="14.25">
      <c r="H90" s="179"/>
      <c r="I90" s="179"/>
      <c r="K90" s="179"/>
      <c r="L90" s="179"/>
    </row>
    <row r="91" spans="8:12" ht="14.25">
      <c r="H91" s="179"/>
      <c r="I91" s="179"/>
      <c r="K91" s="179"/>
      <c r="L91" s="179"/>
    </row>
    <row r="92" spans="8:12" ht="14.25">
      <c r="H92" s="179"/>
      <c r="I92" s="179"/>
      <c r="K92" s="179"/>
      <c r="L92" s="179"/>
    </row>
    <row r="93" spans="8:12" ht="14.25">
      <c r="H93" s="179"/>
      <c r="I93" s="179"/>
      <c r="K93" s="179"/>
      <c r="L93" s="179"/>
    </row>
    <row r="94" spans="8:12" ht="14.25">
      <c r="H94" s="179"/>
      <c r="I94" s="179"/>
      <c r="K94" s="179"/>
      <c r="L94" s="179"/>
    </row>
    <row r="95" spans="8:12" ht="14.25">
      <c r="H95" s="179"/>
      <c r="I95" s="179"/>
      <c r="K95" s="179"/>
      <c r="L95" s="179"/>
    </row>
    <row r="96" spans="8:12" ht="14.25">
      <c r="H96" s="179"/>
      <c r="I96" s="179"/>
      <c r="K96" s="179"/>
      <c r="L96" s="179"/>
    </row>
    <row r="97" spans="8:12" ht="14.25">
      <c r="H97" s="179"/>
      <c r="I97" s="179"/>
      <c r="K97" s="179"/>
      <c r="L97" s="179"/>
    </row>
    <row r="98" spans="8:12" ht="14.25">
      <c r="H98" s="179"/>
      <c r="I98" s="179"/>
      <c r="K98" s="179"/>
      <c r="L98" s="179"/>
    </row>
    <row r="99" spans="8:12" ht="14.25">
      <c r="H99" s="179"/>
      <c r="I99" s="179"/>
      <c r="K99" s="179"/>
      <c r="L99" s="179"/>
    </row>
    <row r="100" spans="8:12" ht="14.25">
      <c r="H100" s="179"/>
      <c r="I100" s="179"/>
      <c r="K100" s="179"/>
      <c r="L100" s="179"/>
    </row>
    <row r="101" spans="8:12" ht="14.25">
      <c r="H101" s="179"/>
      <c r="I101" s="179"/>
      <c r="K101" s="179"/>
      <c r="L101" s="179"/>
    </row>
    <row r="102" spans="8:12" ht="14.25">
      <c r="H102" s="179"/>
      <c r="I102" s="179"/>
      <c r="K102" s="179"/>
      <c r="L102" s="179"/>
    </row>
    <row r="103" spans="8:12" ht="14.25">
      <c r="H103" s="179"/>
      <c r="I103" s="179"/>
      <c r="K103" s="179"/>
      <c r="L103" s="179"/>
    </row>
    <row r="104" spans="8:12" ht="14.25">
      <c r="H104" s="179"/>
      <c r="I104" s="179"/>
      <c r="K104" s="179"/>
      <c r="L104" s="179"/>
    </row>
    <row r="105" spans="8:12" ht="14.25">
      <c r="H105" s="179"/>
      <c r="I105" s="179"/>
      <c r="K105" s="179"/>
      <c r="L105" s="179"/>
    </row>
    <row r="106" spans="8:12" ht="14.25">
      <c r="H106" s="179"/>
      <c r="I106" s="179"/>
      <c r="K106" s="179"/>
      <c r="L106" s="179"/>
    </row>
    <row r="107" spans="8:12" ht="14.25">
      <c r="H107" s="179"/>
      <c r="I107" s="179"/>
      <c r="K107" s="179"/>
      <c r="L107" s="179"/>
    </row>
    <row r="108" spans="8:12" ht="14.25">
      <c r="H108" s="179"/>
      <c r="I108" s="179"/>
      <c r="K108" s="179"/>
      <c r="L108" s="179"/>
    </row>
    <row r="109" spans="8:12" ht="14.25">
      <c r="H109" s="179"/>
      <c r="I109" s="179"/>
      <c r="K109" s="179"/>
      <c r="L109" s="179"/>
    </row>
    <row r="110" spans="8:12" ht="14.25">
      <c r="H110" s="179"/>
      <c r="I110" s="179"/>
      <c r="K110" s="179"/>
      <c r="L110" s="179"/>
    </row>
    <row r="111" spans="8:12" ht="14.25">
      <c r="H111" s="179"/>
      <c r="I111" s="179"/>
      <c r="K111" s="179"/>
      <c r="L111" s="179"/>
    </row>
    <row r="112" spans="8:12" ht="14.25">
      <c r="H112" s="179"/>
      <c r="I112" s="179"/>
      <c r="K112" s="179"/>
      <c r="L112" s="179"/>
    </row>
    <row r="113" spans="8:12" ht="14.25">
      <c r="H113" s="179"/>
      <c r="I113" s="179"/>
      <c r="K113" s="179"/>
      <c r="L113" s="179"/>
    </row>
    <row r="114" spans="8:12" ht="14.25">
      <c r="H114" s="179"/>
      <c r="I114" s="179"/>
      <c r="K114" s="179"/>
      <c r="L114" s="179"/>
    </row>
    <row r="115" spans="8:12" ht="14.25">
      <c r="H115" s="179"/>
      <c r="I115" s="179"/>
      <c r="K115" s="179"/>
      <c r="L115" s="179"/>
    </row>
    <row r="116" spans="8:12" ht="14.25">
      <c r="H116" s="179"/>
      <c r="I116" s="179"/>
      <c r="K116" s="179"/>
      <c r="L116" s="179"/>
    </row>
    <row r="117" spans="8:12" ht="14.25">
      <c r="H117" s="179"/>
      <c r="I117" s="179"/>
      <c r="K117" s="179"/>
      <c r="L117" s="179"/>
    </row>
    <row r="118" spans="8:12" ht="14.25">
      <c r="H118" s="179"/>
      <c r="I118" s="179"/>
      <c r="K118" s="179"/>
      <c r="L118" s="179"/>
    </row>
    <row r="119" spans="8:12" ht="14.25">
      <c r="H119" s="179"/>
      <c r="I119" s="179"/>
      <c r="K119" s="179"/>
      <c r="L119" s="179"/>
    </row>
    <row r="120" spans="8:12" ht="14.25">
      <c r="H120" s="179"/>
      <c r="I120" s="179"/>
      <c r="K120" s="179"/>
      <c r="L120" s="179"/>
    </row>
    <row r="121" spans="8:12" ht="14.25">
      <c r="H121" s="179"/>
      <c r="I121" s="179"/>
      <c r="K121" s="179"/>
      <c r="L121" s="179"/>
    </row>
    <row r="122" spans="8:12" ht="14.25">
      <c r="H122" s="179"/>
      <c r="I122" s="179"/>
      <c r="K122" s="179"/>
      <c r="L122" s="179"/>
    </row>
    <row r="123" spans="8:12" ht="14.25">
      <c r="H123" s="179"/>
      <c r="I123" s="179"/>
      <c r="K123" s="179"/>
      <c r="L123" s="179"/>
    </row>
    <row r="124" spans="8:12" ht="14.25">
      <c r="H124" s="179"/>
      <c r="I124" s="179"/>
      <c r="K124" s="179"/>
      <c r="L124" s="179"/>
    </row>
    <row r="125" spans="8:12" ht="14.25">
      <c r="H125" s="179"/>
      <c r="I125" s="179"/>
      <c r="K125" s="179"/>
      <c r="L125" s="179"/>
    </row>
    <row r="126" spans="8:12" ht="14.25">
      <c r="H126" s="179"/>
      <c r="I126" s="179"/>
      <c r="K126" s="179"/>
      <c r="L126" s="179"/>
    </row>
    <row r="127" spans="8:12" ht="14.25">
      <c r="H127" s="179"/>
      <c r="I127" s="179"/>
      <c r="K127" s="179"/>
      <c r="L127" s="179"/>
    </row>
    <row r="128" spans="8:12" ht="14.25">
      <c r="H128" s="179"/>
      <c r="I128" s="179"/>
      <c r="K128" s="179"/>
      <c r="L128" s="179"/>
    </row>
    <row r="129" spans="8:12" ht="14.25">
      <c r="H129" s="179"/>
      <c r="I129" s="179"/>
      <c r="K129" s="179"/>
      <c r="L129" s="179"/>
    </row>
    <row r="130" spans="8:12" ht="14.25">
      <c r="H130" s="179"/>
      <c r="I130" s="179"/>
      <c r="K130" s="179"/>
      <c r="L130" s="179"/>
    </row>
    <row r="131" spans="8:12" ht="14.25">
      <c r="H131" s="179"/>
      <c r="I131" s="179"/>
      <c r="K131" s="179"/>
      <c r="L131" s="179"/>
    </row>
    <row r="132" spans="8:12" ht="14.25">
      <c r="H132" s="179"/>
      <c r="I132" s="179"/>
      <c r="K132" s="179"/>
      <c r="L132" s="179"/>
    </row>
    <row r="133" spans="8:12" ht="14.25">
      <c r="H133" s="179"/>
      <c r="I133" s="179"/>
      <c r="K133" s="179"/>
      <c r="L133" s="179"/>
    </row>
    <row r="134" spans="8:12" ht="14.25">
      <c r="H134" s="179"/>
      <c r="I134" s="179"/>
      <c r="K134" s="179"/>
      <c r="L134" s="179"/>
    </row>
    <row r="135" spans="8:12" ht="14.25">
      <c r="H135" s="179"/>
      <c r="I135" s="179"/>
      <c r="K135" s="179"/>
      <c r="L135" s="179"/>
    </row>
    <row r="136" spans="8:12" ht="14.25">
      <c r="H136" s="179"/>
      <c r="I136" s="179"/>
      <c r="K136" s="179"/>
      <c r="L136" s="179"/>
    </row>
    <row r="137" spans="8:12" ht="14.25">
      <c r="H137" s="179"/>
      <c r="I137" s="179"/>
      <c r="K137" s="179"/>
      <c r="L137" s="179"/>
    </row>
    <row r="138" spans="8:12" ht="14.25">
      <c r="H138" s="179"/>
      <c r="I138" s="179"/>
      <c r="K138" s="179"/>
      <c r="L138" s="179"/>
    </row>
    <row r="139" spans="8:12" ht="14.25">
      <c r="H139" s="179"/>
      <c r="I139" s="179"/>
      <c r="K139" s="179"/>
      <c r="L139" s="179"/>
    </row>
    <row r="140" spans="8:12" ht="14.25">
      <c r="H140" s="179"/>
      <c r="I140" s="179"/>
      <c r="K140" s="179"/>
      <c r="L140" s="179"/>
    </row>
    <row r="141" spans="8:12" ht="14.25">
      <c r="H141" s="179"/>
      <c r="I141" s="179"/>
      <c r="K141" s="179"/>
      <c r="L141" s="179"/>
    </row>
    <row r="142" spans="8:12" ht="14.25">
      <c r="H142" s="179"/>
      <c r="I142" s="179"/>
      <c r="K142" s="179"/>
      <c r="L142" s="179"/>
    </row>
    <row r="143" spans="8:12" ht="14.25">
      <c r="H143" s="179"/>
      <c r="I143" s="179"/>
      <c r="K143" s="179"/>
      <c r="L143" s="179"/>
    </row>
    <row r="144" spans="8:12" ht="14.25">
      <c r="H144" s="179"/>
      <c r="I144" s="179"/>
      <c r="K144" s="179"/>
      <c r="L144" s="179"/>
    </row>
    <row r="145" spans="8:12" ht="14.25">
      <c r="H145" s="179"/>
      <c r="I145" s="179"/>
      <c r="K145" s="179"/>
      <c r="L145" s="179"/>
    </row>
    <row r="146" spans="8:12" ht="14.25">
      <c r="H146" s="179"/>
      <c r="I146" s="179"/>
      <c r="K146" s="179"/>
      <c r="L146" s="179"/>
    </row>
    <row r="147" spans="8:12" ht="14.25">
      <c r="H147" s="179"/>
      <c r="I147" s="179"/>
      <c r="K147" s="179"/>
      <c r="L147" s="179"/>
    </row>
    <row r="148" spans="8:12" ht="14.25">
      <c r="H148" s="179"/>
      <c r="I148" s="179"/>
      <c r="K148" s="179"/>
      <c r="L148" s="179"/>
    </row>
    <row r="149" spans="8:12" ht="14.25">
      <c r="H149" s="179"/>
      <c r="I149" s="179"/>
      <c r="K149" s="179"/>
      <c r="L149" s="179"/>
    </row>
    <row r="150" spans="8:12" ht="14.25">
      <c r="H150" s="179"/>
      <c r="I150" s="179"/>
      <c r="K150" s="179"/>
      <c r="L150" s="179"/>
    </row>
    <row r="151" spans="8:12" ht="14.25">
      <c r="H151" s="179"/>
      <c r="I151" s="179"/>
      <c r="K151" s="179"/>
      <c r="L151" s="179"/>
    </row>
    <row r="152" spans="8:12" ht="14.25">
      <c r="H152" s="179"/>
      <c r="I152" s="179"/>
      <c r="K152" s="179"/>
      <c r="L152" s="179"/>
    </row>
    <row r="153" spans="8:12" ht="14.25">
      <c r="H153" s="179"/>
      <c r="I153" s="179"/>
      <c r="K153" s="179"/>
      <c r="L153" s="179"/>
    </row>
    <row r="154" spans="8:12" ht="14.25">
      <c r="H154" s="179"/>
      <c r="I154" s="179"/>
      <c r="K154" s="179"/>
      <c r="L154" s="179"/>
    </row>
    <row r="155" spans="8:12" ht="14.25">
      <c r="H155" s="179"/>
      <c r="I155" s="179"/>
      <c r="K155" s="179"/>
      <c r="L155" s="179"/>
    </row>
    <row r="156" spans="8:12" ht="14.25">
      <c r="H156" s="179"/>
      <c r="I156" s="179"/>
      <c r="K156" s="179"/>
      <c r="L156" s="179"/>
    </row>
    <row r="157" spans="8:12" ht="14.25">
      <c r="H157" s="179"/>
      <c r="I157" s="179"/>
      <c r="K157" s="179"/>
      <c r="L157" s="179"/>
    </row>
    <row r="158" spans="8:12" ht="14.25">
      <c r="H158" s="179"/>
      <c r="I158" s="179"/>
      <c r="K158" s="179"/>
      <c r="L158" s="179"/>
    </row>
    <row r="159" spans="8:12" ht="14.25">
      <c r="H159" s="179"/>
      <c r="I159" s="179"/>
      <c r="K159" s="179"/>
      <c r="L159" s="179"/>
    </row>
    <row r="160" spans="8:12" ht="14.25">
      <c r="H160" s="179"/>
      <c r="I160" s="179"/>
      <c r="K160" s="179"/>
      <c r="L160" s="179"/>
    </row>
    <row r="161" spans="8:12" ht="14.25">
      <c r="H161" s="179"/>
      <c r="I161" s="179"/>
      <c r="K161" s="179"/>
      <c r="L161" s="179"/>
    </row>
    <row r="162" spans="8:12" ht="14.25">
      <c r="H162" s="179"/>
      <c r="I162" s="179"/>
      <c r="K162" s="179"/>
      <c r="L162" s="179"/>
    </row>
    <row r="163" spans="8:12" ht="14.25">
      <c r="H163" s="179"/>
      <c r="I163" s="179"/>
      <c r="K163" s="179"/>
      <c r="L163" s="179"/>
    </row>
    <row r="164" spans="8:12" ht="14.25">
      <c r="H164" s="179"/>
      <c r="I164" s="179"/>
      <c r="K164" s="179"/>
      <c r="L164" s="179"/>
    </row>
    <row r="165" spans="8:12" ht="14.25">
      <c r="H165" s="179"/>
      <c r="I165" s="179"/>
      <c r="K165" s="179"/>
      <c r="L165" s="179"/>
    </row>
    <row r="166" spans="8:12" ht="14.25">
      <c r="H166" s="179"/>
      <c r="I166" s="179"/>
      <c r="K166" s="179"/>
      <c r="L166" s="179"/>
    </row>
    <row r="167" spans="8:12" ht="14.25">
      <c r="H167" s="179"/>
      <c r="I167" s="179"/>
      <c r="K167" s="179"/>
      <c r="L167" s="179"/>
    </row>
    <row r="168" spans="8:12" ht="14.25">
      <c r="H168" s="179"/>
      <c r="I168" s="179"/>
      <c r="K168" s="179"/>
      <c r="L168" s="179"/>
    </row>
    <row r="169" spans="8:12" ht="14.25">
      <c r="H169" s="179"/>
      <c r="I169" s="179"/>
      <c r="K169" s="179"/>
      <c r="L169" s="179"/>
    </row>
    <row r="170" spans="8:12" ht="14.25">
      <c r="H170" s="179"/>
      <c r="I170" s="179"/>
      <c r="K170" s="179"/>
      <c r="L170" s="179"/>
    </row>
    <row r="171" spans="8:12" ht="14.25">
      <c r="H171" s="179"/>
      <c r="I171" s="179"/>
      <c r="K171" s="179"/>
      <c r="L171" s="179"/>
    </row>
    <row r="172" spans="8:12" ht="14.25">
      <c r="H172" s="179"/>
      <c r="I172" s="179"/>
      <c r="K172" s="179"/>
      <c r="L172" s="179"/>
    </row>
    <row r="173" spans="8:12" ht="14.25">
      <c r="H173" s="179"/>
      <c r="I173" s="179"/>
      <c r="K173" s="179"/>
      <c r="L173" s="179"/>
    </row>
    <row r="174" spans="8:12" ht="14.25">
      <c r="H174" s="179"/>
      <c r="I174" s="179"/>
      <c r="K174" s="179"/>
      <c r="L174" s="179"/>
    </row>
    <row r="175" spans="8:12" ht="14.25">
      <c r="H175" s="179"/>
      <c r="I175" s="179"/>
      <c r="K175" s="179"/>
      <c r="L175" s="179"/>
    </row>
    <row r="176" spans="8:12" ht="14.25">
      <c r="H176" s="179"/>
      <c r="I176" s="179"/>
      <c r="K176" s="179"/>
      <c r="L176" s="179"/>
    </row>
    <row r="177" spans="8:12" ht="14.25">
      <c r="H177" s="179"/>
      <c r="I177" s="179"/>
      <c r="K177" s="179"/>
      <c r="L177" s="179"/>
    </row>
    <row r="178" spans="8:12" ht="14.25">
      <c r="H178" s="179"/>
      <c r="I178" s="179"/>
      <c r="K178" s="179"/>
      <c r="L178" s="179"/>
    </row>
    <row r="179" spans="8:12" ht="14.25">
      <c r="H179" s="179"/>
      <c r="I179" s="179"/>
      <c r="K179" s="179"/>
      <c r="L179" s="179"/>
    </row>
    <row r="180" spans="8:12" ht="14.25">
      <c r="H180" s="179"/>
      <c r="I180" s="179"/>
      <c r="K180" s="179"/>
      <c r="L180" s="179"/>
    </row>
    <row r="181" spans="8:12" ht="14.25">
      <c r="H181" s="179"/>
      <c r="I181" s="179"/>
      <c r="K181" s="179"/>
      <c r="L181" s="179"/>
    </row>
    <row r="182" spans="8:12" ht="14.25">
      <c r="H182" s="179"/>
      <c r="I182" s="179"/>
      <c r="K182" s="179"/>
      <c r="L182" s="179"/>
    </row>
    <row r="183" spans="8:12" ht="14.25">
      <c r="H183" s="179"/>
      <c r="I183" s="179"/>
      <c r="K183" s="179"/>
      <c r="L183" s="179"/>
    </row>
    <row r="184" spans="8:12" ht="14.25">
      <c r="H184" s="179"/>
      <c r="I184" s="179"/>
      <c r="K184" s="179"/>
      <c r="L184" s="179"/>
    </row>
    <row r="185" spans="8:12" ht="14.25">
      <c r="H185" s="179"/>
      <c r="I185" s="179"/>
      <c r="K185" s="179"/>
      <c r="L185" s="179"/>
    </row>
    <row r="186" spans="8:12" ht="14.25">
      <c r="H186" s="179"/>
      <c r="I186" s="179"/>
      <c r="K186" s="179"/>
      <c r="L186" s="179"/>
    </row>
    <row r="187" spans="8:12" ht="14.25">
      <c r="H187" s="179"/>
      <c r="I187" s="179"/>
      <c r="K187" s="179"/>
      <c r="L187" s="179"/>
    </row>
    <row r="188" spans="8:12" ht="14.25">
      <c r="H188" s="179"/>
      <c r="I188" s="179"/>
      <c r="K188" s="179"/>
      <c r="L188" s="179"/>
    </row>
    <row r="189" spans="8:12" ht="14.25">
      <c r="H189" s="179"/>
      <c r="I189" s="179"/>
      <c r="K189" s="179"/>
      <c r="L189" s="179"/>
    </row>
    <row r="190" spans="8:12" ht="14.25">
      <c r="H190" s="179"/>
      <c r="I190" s="179"/>
      <c r="K190" s="179"/>
      <c r="L190" s="179"/>
    </row>
    <row r="191" spans="8:12" ht="14.25">
      <c r="H191" s="179"/>
      <c r="I191" s="179"/>
      <c r="K191" s="179"/>
      <c r="L191" s="179"/>
    </row>
    <row r="192" spans="8:12" ht="14.25">
      <c r="H192" s="179"/>
      <c r="I192" s="179"/>
      <c r="K192" s="179"/>
      <c r="L192" s="179"/>
    </row>
    <row r="193" spans="8:12" ht="14.25">
      <c r="H193" s="179"/>
      <c r="I193" s="179"/>
      <c r="K193" s="179"/>
      <c r="L193" s="179"/>
    </row>
    <row r="194" spans="8:12" ht="14.25">
      <c r="H194" s="179"/>
      <c r="I194" s="179"/>
      <c r="K194" s="179"/>
      <c r="L194" s="179"/>
    </row>
    <row r="195" spans="8:12" ht="14.25">
      <c r="H195" s="179"/>
      <c r="I195" s="179"/>
      <c r="K195" s="179"/>
      <c r="L195" s="179"/>
    </row>
    <row r="196" spans="8:12" ht="14.25">
      <c r="H196" s="179"/>
      <c r="I196" s="179"/>
      <c r="K196" s="179"/>
      <c r="L196" s="179"/>
    </row>
    <row r="197" spans="8:12" ht="14.25">
      <c r="H197" s="179"/>
      <c r="I197" s="179"/>
      <c r="K197" s="179"/>
      <c r="L197" s="179"/>
    </row>
    <row r="198" spans="8:12" ht="14.25">
      <c r="H198" s="179"/>
      <c r="I198" s="179"/>
      <c r="K198" s="179"/>
      <c r="L198" s="179"/>
    </row>
    <row r="199" spans="8:12" ht="14.25">
      <c r="H199" s="179"/>
      <c r="I199" s="179"/>
      <c r="K199" s="179"/>
      <c r="L199" s="179"/>
    </row>
    <row r="200" spans="8:12" ht="14.25">
      <c r="H200" s="179"/>
      <c r="I200" s="179"/>
      <c r="K200" s="179"/>
      <c r="L200" s="179"/>
    </row>
    <row r="201" spans="8:12" ht="14.25">
      <c r="H201" s="179"/>
      <c r="I201" s="179"/>
      <c r="K201" s="179"/>
      <c r="L201" s="179"/>
    </row>
    <row r="202" spans="8:12" ht="14.25">
      <c r="H202" s="179"/>
      <c r="I202" s="179"/>
      <c r="K202" s="179"/>
      <c r="L202" s="179"/>
    </row>
    <row r="203" spans="8:12" ht="14.25">
      <c r="H203" s="179"/>
      <c r="I203" s="179"/>
      <c r="K203" s="179"/>
      <c r="L203" s="179"/>
    </row>
    <row r="204" spans="8:12" ht="14.25">
      <c r="H204" s="179"/>
      <c r="I204" s="179"/>
      <c r="K204" s="179"/>
      <c r="L204" s="179"/>
    </row>
    <row r="205" spans="8:12" ht="14.25">
      <c r="H205" s="179"/>
      <c r="I205" s="179"/>
      <c r="K205" s="179"/>
      <c r="L205" s="179"/>
    </row>
    <row r="206" spans="8:12" ht="14.25">
      <c r="H206" s="179"/>
      <c r="I206" s="179"/>
      <c r="K206" s="179"/>
      <c r="L206" s="179"/>
    </row>
    <row r="207" spans="8:12" ht="14.25">
      <c r="H207" s="179"/>
      <c r="I207" s="179"/>
      <c r="K207" s="179"/>
      <c r="L207" s="179"/>
    </row>
    <row r="208" spans="8:12" ht="14.25">
      <c r="H208" s="179"/>
      <c r="I208" s="179"/>
      <c r="K208" s="179"/>
      <c r="L208" s="179"/>
    </row>
    <row r="209" spans="8:12" ht="14.25">
      <c r="H209" s="179"/>
      <c r="I209" s="179"/>
      <c r="K209" s="179"/>
      <c r="L209" s="179"/>
    </row>
    <row r="210" spans="8:12" ht="14.25">
      <c r="H210" s="179"/>
      <c r="I210" s="179"/>
      <c r="K210" s="179"/>
      <c r="L210" s="179"/>
    </row>
    <row r="211" spans="8:12" ht="14.25">
      <c r="H211" s="179"/>
      <c r="I211" s="179"/>
      <c r="K211" s="179"/>
      <c r="L211" s="179"/>
    </row>
    <row r="212" spans="8:12" ht="14.25">
      <c r="H212" s="179"/>
      <c r="I212" s="179"/>
      <c r="K212" s="179"/>
      <c r="L212" s="179"/>
    </row>
    <row r="213" spans="8:12" ht="14.25">
      <c r="H213" s="179"/>
      <c r="I213" s="179"/>
      <c r="K213" s="179"/>
      <c r="L213" s="179"/>
    </row>
    <row r="214" spans="8:12" ht="14.25">
      <c r="H214" s="179"/>
      <c r="I214" s="179"/>
      <c r="K214" s="179"/>
      <c r="L214" s="179"/>
    </row>
    <row r="215" spans="8:12" ht="14.25">
      <c r="H215" s="179"/>
      <c r="I215" s="179"/>
      <c r="K215" s="179"/>
      <c r="L215" s="179"/>
    </row>
    <row r="216" spans="8:12" ht="14.25">
      <c r="H216" s="179"/>
      <c r="I216" s="179"/>
      <c r="K216" s="179"/>
      <c r="L216" s="179"/>
    </row>
    <row r="217" spans="8:12" ht="14.25">
      <c r="H217" s="179"/>
      <c r="I217" s="179"/>
      <c r="K217" s="179"/>
      <c r="L217" s="179"/>
    </row>
    <row r="218" spans="8:12" ht="14.25">
      <c r="H218" s="179"/>
      <c r="I218" s="179"/>
      <c r="K218" s="179"/>
      <c r="L218" s="179"/>
    </row>
    <row r="219" spans="8:12" ht="14.25">
      <c r="H219" s="179"/>
      <c r="I219" s="179"/>
      <c r="K219" s="179"/>
      <c r="L219" s="179"/>
    </row>
    <row r="220" spans="8:12" ht="14.25">
      <c r="H220" s="179"/>
      <c r="I220" s="179"/>
      <c r="K220" s="179"/>
      <c r="L220" s="179"/>
    </row>
    <row r="221" spans="8:12" ht="14.25">
      <c r="H221" s="179"/>
      <c r="I221" s="179"/>
      <c r="K221" s="179"/>
      <c r="L221" s="179"/>
    </row>
    <row r="222" spans="8:12" ht="14.25">
      <c r="H222" s="179"/>
      <c r="I222" s="179"/>
      <c r="K222" s="179"/>
      <c r="L222" s="179"/>
    </row>
    <row r="223" spans="8:12" ht="14.25">
      <c r="H223" s="179"/>
      <c r="I223" s="179"/>
      <c r="K223" s="179"/>
      <c r="L223" s="179"/>
    </row>
    <row r="224" spans="8:12" ht="14.25">
      <c r="H224" s="179"/>
      <c r="I224" s="179"/>
      <c r="K224" s="179"/>
      <c r="L224" s="179"/>
    </row>
    <row r="225" spans="8:12" ht="14.25">
      <c r="H225" s="179"/>
      <c r="I225" s="179"/>
      <c r="K225" s="179"/>
      <c r="L225" s="179"/>
    </row>
    <row r="226" spans="8:12" ht="14.25">
      <c r="H226" s="179"/>
      <c r="I226" s="179"/>
      <c r="K226" s="179"/>
      <c r="L226" s="179"/>
    </row>
    <row r="227" spans="8:12" ht="14.25">
      <c r="H227" s="179"/>
      <c r="I227" s="179"/>
      <c r="K227" s="179"/>
      <c r="L227" s="179"/>
    </row>
    <row r="228" spans="8:12" ht="14.25">
      <c r="H228" s="179"/>
      <c r="I228" s="179"/>
      <c r="K228" s="179"/>
      <c r="L228" s="179"/>
    </row>
    <row r="229" spans="8:12" ht="14.25">
      <c r="H229" s="179"/>
      <c r="I229" s="179"/>
      <c r="K229" s="179"/>
      <c r="L229" s="179"/>
    </row>
    <row r="230" spans="8:12" ht="14.25">
      <c r="H230" s="179"/>
      <c r="I230" s="179"/>
      <c r="K230" s="179"/>
      <c r="L230" s="179"/>
    </row>
    <row r="231" spans="8:12" ht="14.25">
      <c r="H231" s="179"/>
      <c r="I231" s="179"/>
      <c r="K231" s="179"/>
      <c r="L231" s="179"/>
    </row>
    <row r="232" spans="8:12" ht="14.25">
      <c r="H232" s="179"/>
      <c r="I232" s="179"/>
      <c r="K232" s="179"/>
      <c r="L232" s="179"/>
    </row>
    <row r="233" spans="8:12" ht="14.25">
      <c r="H233" s="179"/>
      <c r="I233" s="179"/>
      <c r="K233" s="179"/>
      <c r="L233" s="179"/>
    </row>
    <row r="234" spans="8:12" ht="14.25">
      <c r="H234" s="179"/>
      <c r="I234" s="179"/>
      <c r="K234" s="179"/>
      <c r="L234" s="179"/>
    </row>
    <row r="235" spans="8:12" ht="14.25">
      <c r="H235" s="179"/>
      <c r="I235" s="179"/>
      <c r="K235" s="179"/>
      <c r="L235" s="179"/>
    </row>
    <row r="236" spans="8:12" ht="14.25">
      <c r="H236" s="179"/>
      <c r="I236" s="179"/>
      <c r="K236" s="179"/>
      <c r="L236" s="179"/>
    </row>
    <row r="237" spans="8:12" ht="14.25">
      <c r="H237" s="179"/>
      <c r="I237" s="179"/>
      <c r="K237" s="179"/>
      <c r="L237" s="179"/>
    </row>
    <row r="238" spans="8:12" ht="14.25">
      <c r="H238" s="179"/>
      <c r="I238" s="179"/>
      <c r="K238" s="179"/>
      <c r="L238" s="179"/>
    </row>
    <row r="239" spans="8:12" ht="14.25">
      <c r="H239" s="179"/>
      <c r="I239" s="179"/>
      <c r="K239" s="179"/>
      <c r="L239" s="179"/>
    </row>
    <row r="240" spans="8:12" ht="14.25">
      <c r="H240" s="179"/>
      <c r="I240" s="179"/>
      <c r="K240" s="179"/>
      <c r="L240" s="179"/>
    </row>
    <row r="241" spans="8:12" ht="14.25">
      <c r="H241" s="179"/>
      <c r="I241" s="179"/>
      <c r="K241" s="179"/>
      <c r="L241" s="179"/>
    </row>
    <row r="242" spans="8:12" ht="14.25">
      <c r="H242" s="179"/>
      <c r="I242" s="179"/>
      <c r="K242" s="179"/>
      <c r="L242" s="179"/>
    </row>
    <row r="243" spans="8:12" ht="14.25">
      <c r="H243" s="179"/>
      <c r="I243" s="179"/>
      <c r="K243" s="179"/>
      <c r="L243" s="179"/>
    </row>
    <row r="244" spans="8:12" ht="14.25">
      <c r="H244" s="179"/>
      <c r="I244" s="179"/>
      <c r="K244" s="179"/>
      <c r="L244" s="179"/>
    </row>
    <row r="245" spans="8:12" ht="14.25">
      <c r="H245" s="179"/>
      <c r="I245" s="179"/>
      <c r="K245" s="179"/>
      <c r="L245" s="179"/>
    </row>
    <row r="246" spans="8:12" ht="14.25">
      <c r="H246" s="179"/>
      <c r="I246" s="179"/>
      <c r="K246" s="179"/>
      <c r="L246" s="179"/>
    </row>
    <row r="247" spans="8:12" ht="14.25">
      <c r="H247" s="179"/>
      <c r="I247" s="179"/>
      <c r="K247" s="179"/>
      <c r="L247" s="179"/>
    </row>
    <row r="248" spans="8:12" ht="14.25">
      <c r="H248" s="179"/>
      <c r="I248" s="179"/>
      <c r="K248" s="179"/>
      <c r="L248" s="179"/>
    </row>
    <row r="249" spans="8:12" ht="14.25">
      <c r="H249" s="179"/>
      <c r="I249" s="179"/>
      <c r="K249" s="179"/>
      <c r="L249" s="179"/>
    </row>
    <row r="250" spans="8:12" ht="14.25">
      <c r="H250" s="179"/>
      <c r="I250" s="179"/>
      <c r="K250" s="179"/>
      <c r="L250" s="179"/>
    </row>
    <row r="251" spans="8:12" ht="14.25">
      <c r="H251" s="179"/>
      <c r="I251" s="179"/>
      <c r="K251" s="179"/>
      <c r="L251" s="179"/>
    </row>
    <row r="252" spans="8:12" ht="14.25">
      <c r="H252" s="179"/>
      <c r="I252" s="179"/>
      <c r="K252" s="179"/>
      <c r="L252" s="179"/>
    </row>
    <row r="253" spans="8:12" ht="14.25">
      <c r="H253" s="179"/>
      <c r="I253" s="179"/>
      <c r="K253" s="179"/>
      <c r="L253" s="179"/>
    </row>
    <row r="254" spans="8:12" ht="14.25">
      <c r="H254" s="179"/>
      <c r="I254" s="179"/>
      <c r="K254" s="179"/>
      <c r="L254" s="179"/>
    </row>
    <row r="255" spans="8:12" ht="14.25">
      <c r="H255" s="179"/>
      <c r="I255" s="179"/>
      <c r="K255" s="179"/>
      <c r="L255" s="179"/>
    </row>
    <row r="256" spans="8:12" ht="14.25">
      <c r="H256" s="179"/>
      <c r="I256" s="179"/>
      <c r="K256" s="179"/>
      <c r="L256" s="179"/>
    </row>
    <row r="257" spans="8:12" ht="14.25">
      <c r="H257" s="179"/>
      <c r="I257" s="179"/>
      <c r="K257" s="179"/>
      <c r="L257" s="179"/>
    </row>
    <row r="258" spans="8:12" ht="14.25">
      <c r="H258" s="179"/>
      <c r="I258" s="179"/>
      <c r="K258" s="179"/>
      <c r="L258" s="179"/>
    </row>
    <row r="259" spans="8:12" ht="14.25">
      <c r="H259" s="179"/>
      <c r="I259" s="179"/>
      <c r="K259" s="179"/>
      <c r="L259" s="179"/>
    </row>
    <row r="260" spans="8:12" ht="14.25">
      <c r="H260" s="179"/>
      <c r="I260" s="179"/>
      <c r="K260" s="179"/>
      <c r="L260" s="179"/>
    </row>
    <row r="261" spans="8:12" ht="14.25">
      <c r="H261" s="179"/>
      <c r="I261" s="179"/>
      <c r="K261" s="179"/>
      <c r="L261" s="179"/>
    </row>
    <row r="262" spans="8:12" ht="14.25">
      <c r="H262" s="179"/>
      <c r="I262" s="179"/>
      <c r="K262" s="179"/>
      <c r="L262" s="179"/>
    </row>
    <row r="263" spans="8:12" ht="14.25">
      <c r="H263" s="179"/>
      <c r="I263" s="179"/>
      <c r="K263" s="179"/>
      <c r="L263" s="179"/>
    </row>
    <row r="264" spans="8:12" ht="14.25">
      <c r="H264" s="179"/>
      <c r="I264" s="179"/>
      <c r="K264" s="179"/>
      <c r="L264" s="179"/>
    </row>
    <row r="265" spans="8:12" ht="14.25">
      <c r="H265" s="179"/>
      <c r="I265" s="179"/>
      <c r="K265" s="179"/>
      <c r="L265" s="179"/>
    </row>
    <row r="266" spans="8:12" ht="14.25">
      <c r="H266" s="179"/>
      <c r="I266" s="179"/>
      <c r="K266" s="179"/>
      <c r="L266" s="179"/>
    </row>
    <row r="267" spans="8:12" ht="14.25">
      <c r="H267" s="179"/>
      <c r="I267" s="179"/>
      <c r="K267" s="179"/>
      <c r="L267" s="179"/>
    </row>
    <row r="268" spans="8:12" ht="14.25">
      <c r="H268" s="179"/>
      <c r="I268" s="179"/>
      <c r="K268" s="179"/>
      <c r="L268" s="179"/>
    </row>
    <row r="269" spans="8:12" ht="14.25">
      <c r="H269" s="179"/>
      <c r="I269" s="179"/>
      <c r="K269" s="179"/>
      <c r="L269" s="179"/>
    </row>
    <row r="270" spans="8:12" ht="14.25">
      <c r="H270" s="179"/>
      <c r="I270" s="179"/>
      <c r="K270" s="179"/>
      <c r="L270" s="179"/>
    </row>
    <row r="271" spans="8:12" ht="14.25">
      <c r="H271" s="179"/>
      <c r="I271" s="179"/>
      <c r="K271" s="179"/>
      <c r="L271" s="179"/>
    </row>
    <row r="272" spans="8:12" ht="14.25">
      <c r="H272" s="179"/>
      <c r="I272" s="179"/>
      <c r="K272" s="179"/>
      <c r="L272" s="179"/>
    </row>
    <row r="273" spans="8:12" ht="14.25">
      <c r="H273" s="179"/>
      <c r="I273" s="179"/>
      <c r="K273" s="179"/>
      <c r="L273" s="179"/>
    </row>
    <row r="274" spans="8:12" ht="14.25">
      <c r="H274" s="179"/>
      <c r="I274" s="179"/>
      <c r="K274" s="179"/>
      <c r="L274" s="179"/>
    </row>
    <row r="275" spans="8:12" ht="14.25">
      <c r="H275" s="179"/>
      <c r="I275" s="179"/>
      <c r="K275" s="179"/>
      <c r="L275" s="179"/>
    </row>
    <row r="276" spans="8:12" ht="14.25">
      <c r="H276" s="179"/>
      <c r="I276" s="179"/>
      <c r="K276" s="179"/>
      <c r="L276" s="179"/>
    </row>
    <row r="277" spans="8:12" ht="14.25">
      <c r="H277" s="179"/>
      <c r="I277" s="179"/>
      <c r="K277" s="179"/>
      <c r="L277" s="179"/>
    </row>
    <row r="278" spans="8:12" ht="14.25">
      <c r="H278" s="179"/>
      <c r="I278" s="179"/>
      <c r="K278" s="179"/>
      <c r="L278" s="179"/>
    </row>
    <row r="279" spans="8:12" ht="14.25">
      <c r="H279" s="179"/>
      <c r="I279" s="179"/>
      <c r="K279" s="179"/>
      <c r="L279" s="179"/>
    </row>
    <row r="280" spans="8:12" ht="14.25">
      <c r="H280" s="179"/>
      <c r="I280" s="179"/>
      <c r="K280" s="179"/>
      <c r="L280" s="179"/>
    </row>
    <row r="281" spans="8:12" ht="14.25">
      <c r="H281" s="179"/>
      <c r="I281" s="179"/>
      <c r="K281" s="179"/>
      <c r="L281" s="179"/>
    </row>
    <row r="282" spans="8:12" ht="14.25">
      <c r="H282" s="179"/>
      <c r="I282" s="179"/>
      <c r="K282" s="179"/>
      <c r="L282" s="179"/>
    </row>
    <row r="283" spans="8:12" ht="14.25">
      <c r="H283" s="179"/>
      <c r="I283" s="179"/>
      <c r="K283" s="179"/>
      <c r="L283" s="179"/>
    </row>
    <row r="284" spans="8:12" ht="14.25">
      <c r="H284" s="179"/>
      <c r="I284" s="179"/>
      <c r="K284" s="179"/>
      <c r="L284" s="179"/>
    </row>
    <row r="285" spans="8:12" ht="14.25">
      <c r="H285" s="179"/>
      <c r="I285" s="179"/>
      <c r="K285" s="179"/>
      <c r="L285" s="179"/>
    </row>
    <row r="286" spans="8:12" ht="14.25">
      <c r="H286" s="179"/>
      <c r="I286" s="179"/>
      <c r="K286" s="179"/>
      <c r="L286" s="179"/>
    </row>
    <row r="287" spans="8:12" ht="14.25">
      <c r="H287" s="179"/>
      <c r="I287" s="179"/>
      <c r="K287" s="179"/>
      <c r="L287" s="179"/>
    </row>
    <row r="288" spans="8:12" ht="14.25">
      <c r="H288" s="179"/>
      <c r="I288" s="179"/>
      <c r="K288" s="179"/>
      <c r="L288" s="179"/>
    </row>
    <row r="289" spans="8:12" ht="14.25">
      <c r="H289" s="179"/>
      <c r="I289" s="179"/>
      <c r="K289" s="179"/>
      <c r="L289" s="179"/>
    </row>
    <row r="290" spans="8:12" ht="14.25">
      <c r="H290" s="179"/>
      <c r="I290" s="179"/>
      <c r="K290" s="179"/>
      <c r="L290" s="179"/>
    </row>
    <row r="291" spans="8:12" ht="14.25">
      <c r="H291" s="179"/>
      <c r="I291" s="179"/>
      <c r="K291" s="179"/>
      <c r="L291" s="179"/>
    </row>
    <row r="292" spans="8:12" ht="14.25">
      <c r="H292" s="179"/>
      <c r="I292" s="179"/>
      <c r="K292" s="179"/>
      <c r="L292" s="179"/>
    </row>
    <row r="293" spans="8:12" ht="14.25">
      <c r="H293" s="179"/>
      <c r="I293" s="179"/>
      <c r="K293" s="179"/>
      <c r="L293" s="179"/>
    </row>
    <row r="294" spans="8:12" ht="14.25">
      <c r="H294" s="179"/>
      <c r="I294" s="179"/>
      <c r="K294" s="179"/>
      <c r="L294" s="179"/>
    </row>
    <row r="295" spans="8:12" ht="14.25">
      <c r="H295" s="179"/>
      <c r="I295" s="179"/>
      <c r="K295" s="179"/>
      <c r="L295" s="179"/>
    </row>
    <row r="296" spans="8:12" ht="14.25">
      <c r="H296" s="179"/>
      <c r="I296" s="179"/>
      <c r="K296" s="179"/>
      <c r="L296" s="179"/>
    </row>
    <row r="297" spans="8:12" ht="14.25">
      <c r="H297" s="179"/>
      <c r="I297" s="179"/>
      <c r="K297" s="179"/>
      <c r="L297" s="179"/>
    </row>
    <row r="298" spans="8:12" ht="14.25">
      <c r="H298" s="179"/>
      <c r="I298" s="179"/>
      <c r="K298" s="179"/>
      <c r="L298" s="179"/>
    </row>
    <row r="299" spans="8:12" ht="14.25">
      <c r="H299" s="179"/>
      <c r="I299" s="179"/>
      <c r="K299" s="179"/>
      <c r="L299" s="179"/>
    </row>
    <row r="300" spans="8:12" ht="14.25">
      <c r="H300" s="179"/>
      <c r="I300" s="179"/>
      <c r="K300" s="179"/>
      <c r="L300" s="179"/>
    </row>
    <row r="301" spans="8:12" ht="14.25">
      <c r="H301" s="179"/>
      <c r="I301" s="179"/>
      <c r="K301" s="179"/>
      <c r="L301" s="179"/>
    </row>
    <row r="302" spans="8:12" ht="14.25">
      <c r="H302" s="179"/>
      <c r="I302" s="179"/>
      <c r="K302" s="179"/>
      <c r="L302" s="179"/>
    </row>
    <row r="303" spans="8:12" ht="14.25">
      <c r="H303" s="179"/>
      <c r="I303" s="179"/>
      <c r="K303" s="179"/>
      <c r="L303" s="179"/>
    </row>
    <row r="304" spans="8:12" ht="14.25">
      <c r="H304" s="179"/>
      <c r="I304" s="179"/>
      <c r="K304" s="179"/>
      <c r="L304" s="179"/>
    </row>
    <row r="305" spans="8:12" ht="14.25">
      <c r="H305" s="179"/>
      <c r="I305" s="179"/>
      <c r="K305" s="179"/>
      <c r="L305" s="179"/>
    </row>
    <row r="306" spans="8:12" ht="14.25">
      <c r="H306" s="179"/>
      <c r="I306" s="179"/>
      <c r="K306" s="179"/>
      <c r="L306" s="179"/>
    </row>
    <row r="307" spans="8:12" ht="14.25">
      <c r="H307" s="179"/>
      <c r="I307" s="179"/>
      <c r="K307" s="179"/>
      <c r="L307" s="179"/>
    </row>
    <row r="308" spans="8:12" ht="14.25">
      <c r="H308" s="179"/>
      <c r="I308" s="179"/>
      <c r="K308" s="179"/>
      <c r="L308" s="179"/>
    </row>
    <row r="309" spans="8:12" ht="14.25">
      <c r="H309" s="179"/>
      <c r="I309" s="179"/>
      <c r="K309" s="179"/>
      <c r="L309" s="179"/>
    </row>
    <row r="310" spans="8:12" ht="14.25">
      <c r="H310" s="179"/>
      <c r="I310" s="179"/>
      <c r="K310" s="179"/>
      <c r="L310" s="179"/>
    </row>
    <row r="311" spans="8:12" ht="14.25">
      <c r="H311" s="179"/>
      <c r="I311" s="179"/>
      <c r="K311" s="179"/>
      <c r="L311" s="179"/>
    </row>
    <row r="312" spans="8:12" ht="14.25">
      <c r="H312" s="179"/>
      <c r="I312" s="179"/>
      <c r="K312" s="179"/>
      <c r="L312" s="179"/>
    </row>
    <row r="313" spans="8:12" ht="14.25">
      <c r="H313" s="179"/>
      <c r="I313" s="179"/>
      <c r="K313" s="179"/>
      <c r="L313" s="179"/>
    </row>
    <row r="314" spans="8:12" ht="14.25">
      <c r="H314" s="179"/>
      <c r="I314" s="179"/>
      <c r="K314" s="179"/>
      <c r="L314" s="179"/>
    </row>
    <row r="315" spans="8:12" ht="14.25">
      <c r="H315" s="179"/>
      <c r="I315" s="179"/>
      <c r="K315" s="179"/>
      <c r="L315" s="179"/>
    </row>
    <row r="316" spans="8:12" ht="14.25">
      <c r="H316" s="179"/>
      <c r="I316" s="179"/>
      <c r="K316" s="179"/>
      <c r="L316" s="179"/>
    </row>
    <row r="317" spans="8:12" ht="14.25">
      <c r="H317" s="179"/>
      <c r="I317" s="179"/>
      <c r="K317" s="179"/>
      <c r="L317" s="179"/>
    </row>
    <row r="318" spans="8:12" ht="14.25">
      <c r="H318" s="179"/>
      <c r="I318" s="179"/>
      <c r="K318" s="179"/>
      <c r="L318" s="179"/>
    </row>
    <row r="319" spans="8:12" ht="14.25">
      <c r="H319" s="179"/>
      <c r="I319" s="179"/>
      <c r="K319" s="179"/>
      <c r="L319" s="179"/>
    </row>
    <row r="320" spans="8:12" ht="14.25">
      <c r="H320" s="179"/>
      <c r="I320" s="179"/>
      <c r="K320" s="179"/>
      <c r="L320" s="179"/>
    </row>
    <row r="321" spans="8:12" ht="14.25">
      <c r="H321" s="179"/>
      <c r="I321" s="179"/>
      <c r="K321" s="179"/>
      <c r="L321" s="179"/>
    </row>
    <row r="322" spans="8:12" ht="14.25">
      <c r="H322" s="179"/>
      <c r="I322" s="179"/>
      <c r="K322" s="179"/>
      <c r="L322" s="179"/>
    </row>
    <row r="323" spans="8:12" ht="14.25">
      <c r="H323" s="179"/>
      <c r="I323" s="179"/>
      <c r="K323" s="179"/>
      <c r="L323" s="179"/>
    </row>
    <row r="324" spans="8:12" ht="14.25">
      <c r="H324" s="179"/>
      <c r="I324" s="179"/>
      <c r="K324" s="179"/>
      <c r="L324" s="179"/>
    </row>
    <row r="325" spans="8:12" ht="14.25">
      <c r="H325" s="179"/>
      <c r="I325" s="179"/>
      <c r="K325" s="179"/>
      <c r="L325" s="179"/>
    </row>
    <row r="326" spans="8:12" ht="14.25">
      <c r="H326" s="179"/>
      <c r="I326" s="179"/>
      <c r="K326" s="179"/>
      <c r="L326" s="179"/>
    </row>
    <row r="327" spans="8:12" ht="14.25">
      <c r="H327" s="179"/>
      <c r="I327" s="179"/>
      <c r="K327" s="179"/>
      <c r="L327" s="179"/>
    </row>
    <row r="328" spans="8:12" ht="14.25">
      <c r="H328" s="179"/>
      <c r="I328" s="179"/>
      <c r="K328" s="179"/>
      <c r="L328" s="179"/>
    </row>
    <row r="329" spans="8:12" ht="14.25">
      <c r="H329" s="179"/>
      <c r="I329" s="179"/>
      <c r="K329" s="179"/>
      <c r="L329" s="179"/>
    </row>
    <row r="330" spans="8:12" ht="14.25">
      <c r="H330" s="179"/>
      <c r="I330" s="179"/>
      <c r="K330" s="179"/>
      <c r="L330" s="179"/>
    </row>
    <row r="331" spans="8:12" ht="14.25">
      <c r="H331" s="179"/>
      <c r="I331" s="179"/>
      <c r="K331" s="179"/>
      <c r="L331" s="179"/>
    </row>
    <row r="332" spans="8:12" ht="14.25">
      <c r="H332" s="179"/>
      <c r="I332" s="179"/>
      <c r="K332" s="179"/>
      <c r="L332" s="179"/>
    </row>
    <row r="333" spans="8:12" ht="14.25">
      <c r="H333" s="179"/>
      <c r="I333" s="179"/>
      <c r="K333" s="179"/>
      <c r="L333" s="179"/>
    </row>
    <row r="334" spans="8:12" ht="14.25">
      <c r="H334" s="179"/>
      <c r="I334" s="179"/>
      <c r="K334" s="179"/>
      <c r="L334" s="179"/>
    </row>
    <row r="335" spans="8:12" ht="14.25">
      <c r="H335" s="179"/>
      <c r="I335" s="179"/>
      <c r="K335" s="179"/>
      <c r="L335" s="179"/>
    </row>
    <row r="336" spans="8:12" ht="14.25">
      <c r="H336" s="179"/>
      <c r="I336" s="179"/>
      <c r="K336" s="179"/>
      <c r="L336" s="179"/>
    </row>
    <row r="337" spans="8:12" ht="14.25">
      <c r="H337" s="179"/>
      <c r="I337" s="179"/>
      <c r="K337" s="179"/>
      <c r="L337" s="179"/>
    </row>
    <row r="338" spans="8:12" ht="14.25">
      <c r="H338" s="179"/>
      <c r="I338" s="179"/>
      <c r="K338" s="179"/>
      <c r="L338" s="179"/>
    </row>
    <row r="339" spans="8:12" ht="14.25">
      <c r="H339" s="179"/>
      <c r="I339" s="179"/>
      <c r="K339" s="179"/>
      <c r="L339" s="179"/>
    </row>
    <row r="340" spans="8:12" ht="14.25">
      <c r="H340" s="179"/>
      <c r="I340" s="179"/>
      <c r="K340" s="179"/>
      <c r="L340" s="179"/>
    </row>
    <row r="341" spans="8:12" ht="14.25">
      <c r="H341" s="179"/>
      <c r="I341" s="179"/>
      <c r="K341" s="179"/>
      <c r="L341" s="179"/>
    </row>
    <row r="342" spans="8:12" ht="14.25">
      <c r="H342" s="179"/>
      <c r="I342" s="179"/>
      <c r="K342" s="179"/>
      <c r="L342" s="179"/>
    </row>
    <row r="343" spans="8:12" ht="14.25">
      <c r="H343" s="179"/>
      <c r="I343" s="179"/>
      <c r="K343" s="179"/>
      <c r="L343" s="179"/>
    </row>
    <row r="344" spans="8:12" ht="14.25">
      <c r="H344" s="179"/>
      <c r="I344" s="179"/>
      <c r="K344" s="179"/>
      <c r="L344" s="179"/>
    </row>
    <row r="345" spans="8:12" ht="14.25">
      <c r="H345" s="179"/>
      <c r="I345" s="179"/>
      <c r="K345" s="179"/>
      <c r="L345" s="179"/>
    </row>
    <row r="346" spans="8:12" ht="14.25">
      <c r="H346" s="179"/>
      <c r="I346" s="179"/>
      <c r="K346" s="179"/>
      <c r="L346" s="179"/>
    </row>
    <row r="347" spans="8:12" ht="14.25">
      <c r="H347" s="179"/>
      <c r="I347" s="179"/>
      <c r="K347" s="179"/>
      <c r="L347" s="179"/>
    </row>
    <row r="348" spans="8:12" ht="14.25">
      <c r="H348" s="179"/>
      <c r="I348" s="179"/>
      <c r="K348" s="179"/>
      <c r="L348" s="179"/>
    </row>
    <row r="349" spans="8:12" ht="14.25">
      <c r="H349" s="179"/>
      <c r="I349" s="179"/>
      <c r="K349" s="179"/>
      <c r="L349" s="179"/>
    </row>
    <row r="350" spans="8:12" ht="14.25">
      <c r="H350" s="179"/>
      <c r="I350" s="179"/>
      <c r="K350" s="179"/>
      <c r="L350" s="179"/>
    </row>
    <row r="351" spans="8:12" ht="14.25">
      <c r="H351" s="179"/>
      <c r="I351" s="179"/>
      <c r="K351" s="179"/>
      <c r="L351" s="179"/>
    </row>
    <row r="352" spans="8:12" ht="14.25">
      <c r="H352" s="179"/>
      <c r="I352" s="179"/>
      <c r="K352" s="179"/>
      <c r="L352" s="179"/>
    </row>
    <row r="353" spans="8:12" ht="14.25">
      <c r="H353" s="179"/>
      <c r="I353" s="179"/>
      <c r="K353" s="179"/>
      <c r="L353" s="179"/>
    </row>
    <row r="354" spans="8:12" ht="14.25">
      <c r="H354" s="179"/>
      <c r="I354" s="179"/>
      <c r="K354" s="179"/>
      <c r="L354" s="179"/>
    </row>
    <row r="355" spans="8:12" ht="14.25">
      <c r="H355" s="179"/>
      <c r="I355" s="179"/>
      <c r="K355" s="179"/>
      <c r="L355" s="179"/>
    </row>
    <row r="356" spans="8:12" ht="14.25">
      <c r="H356" s="179"/>
      <c r="I356" s="179"/>
      <c r="K356" s="179"/>
      <c r="L356" s="179"/>
    </row>
    <row r="357" spans="8:12" ht="14.25">
      <c r="H357" s="179"/>
      <c r="I357" s="179"/>
      <c r="K357" s="179"/>
      <c r="L357" s="179"/>
    </row>
    <row r="358" spans="8:12" ht="14.25">
      <c r="H358" s="179"/>
      <c r="I358" s="179"/>
      <c r="K358" s="179"/>
      <c r="L358" s="179"/>
    </row>
    <row r="359" spans="8:12" ht="14.25">
      <c r="H359" s="179"/>
      <c r="I359" s="179"/>
      <c r="K359" s="179"/>
      <c r="L359" s="179"/>
    </row>
    <row r="360" spans="8:12" ht="14.25">
      <c r="H360" s="179"/>
      <c r="I360" s="179"/>
      <c r="K360" s="179"/>
      <c r="L360" s="179"/>
    </row>
    <row r="361" spans="8:12" ht="14.25">
      <c r="H361" s="179"/>
      <c r="I361" s="179"/>
      <c r="K361" s="179"/>
      <c r="L361" s="179"/>
    </row>
    <row r="362" spans="8:12" ht="14.25">
      <c r="H362" s="179"/>
      <c r="I362" s="179"/>
      <c r="K362" s="179"/>
      <c r="L362" s="179"/>
    </row>
    <row r="363" spans="8:12" ht="14.25">
      <c r="H363" s="179"/>
      <c r="I363" s="179"/>
      <c r="K363" s="179"/>
      <c r="L363" s="179"/>
    </row>
    <row r="364" spans="8:12" ht="14.25">
      <c r="H364" s="179"/>
      <c r="I364" s="179"/>
      <c r="K364" s="179"/>
      <c r="L364" s="179"/>
    </row>
    <row r="365" spans="8:12" ht="14.25">
      <c r="H365" s="179"/>
      <c r="I365" s="179"/>
      <c r="K365" s="179"/>
      <c r="L365" s="179"/>
    </row>
    <row r="366" spans="8:12" ht="14.25">
      <c r="H366" s="179"/>
      <c r="I366" s="179"/>
      <c r="K366" s="179"/>
      <c r="L366" s="179"/>
    </row>
    <row r="367" spans="8:12" ht="14.25">
      <c r="H367" s="179"/>
      <c r="I367" s="179"/>
      <c r="K367" s="179"/>
      <c r="L367" s="179"/>
    </row>
    <row r="368" spans="8:12" ht="14.25">
      <c r="H368" s="179"/>
      <c r="I368" s="179"/>
      <c r="K368" s="179"/>
      <c r="L368" s="179"/>
    </row>
    <row r="369" spans="8:12" ht="14.25">
      <c r="H369" s="179"/>
      <c r="I369" s="179"/>
      <c r="K369" s="179"/>
      <c r="L369" s="179"/>
    </row>
    <row r="370" spans="8:12" ht="14.25">
      <c r="H370" s="179"/>
      <c r="I370" s="179"/>
      <c r="K370" s="179"/>
      <c r="L370" s="179"/>
    </row>
    <row r="371" spans="8:12" ht="14.25">
      <c r="H371" s="179"/>
      <c r="I371" s="179"/>
      <c r="K371" s="179"/>
      <c r="L371" s="179"/>
    </row>
    <row r="372" spans="8:12" ht="14.25">
      <c r="H372" s="179"/>
      <c r="I372" s="179"/>
      <c r="K372" s="179"/>
      <c r="L372" s="179"/>
    </row>
    <row r="373" spans="8:12" ht="14.25">
      <c r="H373" s="179"/>
      <c r="I373" s="179"/>
      <c r="K373" s="179"/>
      <c r="L373" s="179"/>
    </row>
    <row r="374" spans="8:12" ht="14.25">
      <c r="H374" s="179"/>
      <c r="I374" s="179"/>
      <c r="K374" s="179"/>
      <c r="L374" s="179"/>
    </row>
    <row r="375" spans="8:12" ht="14.25">
      <c r="H375" s="179"/>
      <c r="I375" s="179"/>
      <c r="K375" s="179"/>
      <c r="L375" s="179"/>
    </row>
    <row r="376" spans="8:12" ht="14.25">
      <c r="H376" s="179"/>
      <c r="I376" s="179"/>
      <c r="K376" s="179"/>
      <c r="L376" s="179"/>
    </row>
    <row r="377" spans="8:12" ht="14.25">
      <c r="H377" s="179"/>
      <c r="I377" s="179"/>
      <c r="K377" s="179"/>
      <c r="L377" s="179"/>
    </row>
    <row r="378" spans="8:12" ht="14.25">
      <c r="H378" s="179"/>
      <c r="I378" s="179"/>
      <c r="K378" s="179"/>
      <c r="L378" s="179"/>
    </row>
    <row r="379" spans="8:12" ht="14.25">
      <c r="H379" s="179"/>
      <c r="I379" s="179"/>
      <c r="K379" s="179"/>
      <c r="L379" s="179"/>
    </row>
    <row r="380" spans="8:12" ht="14.25">
      <c r="H380" s="179"/>
      <c r="I380" s="179"/>
      <c r="K380" s="179"/>
      <c r="L380" s="179"/>
    </row>
    <row r="381" spans="8:12" ht="14.25">
      <c r="H381" s="179"/>
      <c r="I381" s="179"/>
      <c r="K381" s="179"/>
      <c r="L381" s="179"/>
    </row>
    <row r="382" spans="8:12" ht="14.25">
      <c r="H382" s="179"/>
      <c r="I382" s="179"/>
      <c r="K382" s="179"/>
      <c r="L382" s="179"/>
    </row>
    <row r="383" spans="8:12" ht="14.25">
      <c r="H383" s="179"/>
      <c r="I383" s="179"/>
      <c r="K383" s="179"/>
      <c r="L383" s="179"/>
    </row>
    <row r="384" spans="8:12" ht="14.25">
      <c r="H384" s="179"/>
      <c r="I384" s="179"/>
      <c r="K384" s="179"/>
      <c r="L384" s="179"/>
    </row>
    <row r="385" spans="8:12" ht="14.25">
      <c r="H385" s="179"/>
      <c r="I385" s="179"/>
      <c r="K385" s="179"/>
      <c r="L385" s="179"/>
    </row>
    <row r="386" spans="8:12" ht="14.25">
      <c r="H386" s="179"/>
      <c r="I386" s="179"/>
      <c r="K386" s="179"/>
      <c r="L386" s="179"/>
    </row>
    <row r="387" spans="8:12" ht="14.25">
      <c r="H387" s="179"/>
      <c r="I387" s="179"/>
      <c r="K387" s="179"/>
      <c r="L387" s="179"/>
    </row>
    <row r="388" spans="8:12" ht="14.25">
      <c r="H388" s="179"/>
      <c r="I388" s="179"/>
      <c r="K388" s="179"/>
      <c r="L388" s="179"/>
    </row>
    <row r="389" spans="8:12" ht="14.25">
      <c r="H389" s="179"/>
      <c r="I389" s="179"/>
      <c r="K389" s="179"/>
      <c r="L389" s="179"/>
    </row>
    <row r="390" spans="8:12" ht="14.25">
      <c r="H390" s="179"/>
      <c r="I390" s="179"/>
      <c r="K390" s="179"/>
      <c r="L390" s="179"/>
    </row>
    <row r="391" spans="8:12" ht="14.25">
      <c r="H391" s="179"/>
      <c r="I391" s="179"/>
      <c r="K391" s="179"/>
      <c r="L391" s="179"/>
    </row>
    <row r="392" spans="8:12" ht="14.25">
      <c r="H392" s="179"/>
      <c r="I392" s="179"/>
      <c r="K392" s="179"/>
      <c r="L392" s="179"/>
    </row>
    <row r="393" spans="8:12" ht="14.25">
      <c r="H393" s="179"/>
      <c r="I393" s="179"/>
      <c r="K393" s="179"/>
      <c r="L393" s="179"/>
    </row>
    <row r="394" spans="8:12" ht="14.25">
      <c r="H394" s="179"/>
      <c r="I394" s="179"/>
      <c r="K394" s="179"/>
      <c r="L394" s="179"/>
    </row>
    <row r="395" spans="8:12" ht="14.25">
      <c r="H395" s="179"/>
      <c r="I395" s="179"/>
      <c r="K395" s="179"/>
      <c r="L395" s="179"/>
    </row>
    <row r="396" spans="8:12" ht="14.25">
      <c r="H396" s="179"/>
      <c r="I396" s="179"/>
      <c r="K396" s="179"/>
      <c r="L396" s="179"/>
    </row>
    <row r="397" spans="8:12" ht="14.25">
      <c r="H397" s="179"/>
      <c r="I397" s="179"/>
      <c r="K397" s="179"/>
      <c r="L397" s="179"/>
    </row>
    <row r="398" spans="8:12" ht="14.25">
      <c r="H398" s="179"/>
      <c r="I398" s="179"/>
      <c r="K398" s="179"/>
      <c r="L398" s="179"/>
    </row>
    <row r="399" spans="8:12" ht="14.25">
      <c r="H399" s="179"/>
      <c r="I399" s="179"/>
      <c r="K399" s="179"/>
      <c r="L399" s="179"/>
    </row>
    <row r="400" spans="8:12" ht="14.25">
      <c r="H400" s="179"/>
      <c r="I400" s="179"/>
      <c r="K400" s="179"/>
      <c r="L400" s="179"/>
    </row>
    <row r="401" spans="8:12" ht="14.25">
      <c r="H401" s="179"/>
      <c r="I401" s="179"/>
      <c r="K401" s="179"/>
      <c r="L401" s="179"/>
    </row>
    <row r="402" spans="8:12" ht="14.25">
      <c r="H402" s="179"/>
      <c r="I402" s="179"/>
      <c r="K402" s="179"/>
      <c r="L402" s="179"/>
    </row>
    <row r="403" spans="8:12" ht="14.25">
      <c r="H403" s="179"/>
      <c r="I403" s="179"/>
      <c r="K403" s="179"/>
      <c r="L403" s="179"/>
    </row>
    <row r="404" spans="8:12" ht="14.25">
      <c r="H404" s="179"/>
      <c r="I404" s="179"/>
      <c r="K404" s="179"/>
      <c r="L404" s="179"/>
    </row>
    <row r="405" spans="8:12" ht="14.25">
      <c r="H405" s="179"/>
      <c r="I405" s="179"/>
      <c r="K405" s="179"/>
      <c r="L405" s="179"/>
    </row>
    <row r="406" spans="8:12" ht="14.25">
      <c r="H406" s="179"/>
      <c r="I406" s="179"/>
      <c r="K406" s="179"/>
      <c r="L406" s="179"/>
    </row>
    <row r="407" spans="11:12" ht="14.25">
      <c r="K407" s="179"/>
      <c r="L407" s="179"/>
    </row>
  </sheetData>
  <sheetProtection sheet="1"/>
  <printOptions/>
  <pageMargins left="0.75" right="0.75" top="1" bottom="1" header="0.512" footer="0.512"/>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職員室パソコン04</dc:creator>
  <cp:keywords/>
  <dc:description/>
  <cp:lastModifiedBy>出雲市教育委員会</cp:lastModifiedBy>
  <cp:lastPrinted>2010-03-01T03:21:55Z</cp:lastPrinted>
  <dcterms:created xsi:type="dcterms:W3CDTF">2001-07-09T14:48:43Z</dcterms:created>
  <dcterms:modified xsi:type="dcterms:W3CDTF">2015-02-27T00:15:12Z</dcterms:modified>
  <cp:category/>
  <cp:version/>
  <cp:contentType/>
  <cp:contentStatus/>
</cp:coreProperties>
</file>